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050" activeTab="0"/>
  </bookViews>
  <sheets>
    <sheet name="Opći dio" sheetId="1" r:id="rId1"/>
    <sheet name="Izvršenje prema programskoj k." sheetId="2" r:id="rId2"/>
    <sheet name="Izvršenje prema organizacijskoj" sheetId="3" r:id="rId3"/>
    <sheet name="Izvršenje prema ekonomskoj" sheetId="4" r:id="rId4"/>
    <sheet name="Izvršenje prema funkcijskoj" sheetId="5" r:id="rId5"/>
    <sheet name="Izvršenje prema izvorima" sheetId="6" r:id="rId6"/>
    <sheet name="Izvještaj o zaduživanju" sheetId="7" r:id="rId7"/>
    <sheet name="Izvještaj o danim jamstvima" sheetId="8" r:id="rId8"/>
  </sheets>
  <definedNames/>
  <calcPr fullCalcOnLoad="1"/>
</workbook>
</file>

<file path=xl/sharedStrings.xml><?xml version="1.0" encoding="utf-8"?>
<sst xmlns="http://schemas.openxmlformats.org/spreadsheetml/2006/main" count="1688" uniqueCount="794">
  <si>
    <t>OPĆI DIO</t>
  </si>
  <si>
    <t>Šifra izvora</t>
  </si>
  <si>
    <t>A.  RAČUN PRIHODA I RASHODA</t>
  </si>
  <si>
    <t>Prihodi od prodaje nefinancijske imovine</t>
  </si>
  <si>
    <t>Rashodi poslovanja</t>
  </si>
  <si>
    <t>Rashodi za nabavu nefinancijske imovine</t>
  </si>
  <si>
    <t>B.  RAČUN ZADUŽIVANJA / FINANCIRANJA</t>
  </si>
  <si>
    <t>Primici od financijske imovine i zaduživanja</t>
  </si>
  <si>
    <t>Izdaci za financijsku imovinu i otplate zajmova</t>
  </si>
  <si>
    <t>NETO ZADUŽIVANJE/FINANCIRANJE</t>
  </si>
  <si>
    <t xml:space="preserve">C.  RASPOLOŽIVA SREDSTVA IZ PRETHODNIH GODINA </t>
  </si>
  <si>
    <t>VIŠAK/MANJAK + NETO ZADUŽIVANJE/FINANCIRANJA + RASPOLOŽIVA SREDSTVA IZ PRETHODNIH GODINA</t>
  </si>
  <si>
    <t xml:space="preserve">BROJ </t>
  </si>
  <si>
    <t>KONTA</t>
  </si>
  <si>
    <t>VRSTA PRIHODA/IZDATAKA</t>
  </si>
  <si>
    <t>Prihodi od financijske imovine</t>
  </si>
  <si>
    <t>Prihodi od nefinancijske imovine</t>
  </si>
  <si>
    <t>Administrativne (upravne) pristojbe</t>
  </si>
  <si>
    <t>Prihodi po posebnim propisima</t>
  </si>
  <si>
    <t>Prihodi koje proračuni i proračunski korisnici ostvare obavljanjem poslova na tržištu (vlastiti prihodi)</t>
  </si>
  <si>
    <t>Prihodi od prodaje neproizvedene imovine</t>
  </si>
  <si>
    <t>Prihodi od prodaje materijalne imovine-prirodna bogatstva</t>
  </si>
  <si>
    <t>Prihodi od prodaje građevinskih objekata</t>
  </si>
  <si>
    <t>Rashodi za zaposlene</t>
  </si>
  <si>
    <t>Ostali rashodi za zaposlene</t>
  </si>
  <si>
    <t>Materijalni rashodi</t>
  </si>
  <si>
    <t>Naknade troškova zaposlenima</t>
  </si>
  <si>
    <t>Rashodi za materijal i energiju</t>
  </si>
  <si>
    <t>Rashodi za usluge</t>
  </si>
  <si>
    <t>Ostali nespomenuti rashodi poslovanja</t>
  </si>
  <si>
    <t>Kamate za primljene zajmove</t>
  </si>
  <si>
    <t>Ostali financijski rashodi</t>
  </si>
  <si>
    <t>Naknade građanima i kućanstvima iz proračuna</t>
  </si>
  <si>
    <t>Donacije i ostali rashodi</t>
  </si>
  <si>
    <t>Tekuće donacije</t>
  </si>
  <si>
    <t>Rashodi za nabavu neproizvedene imovine</t>
  </si>
  <si>
    <t>Rashodi za nabavu proizvedene dugotrajne imovine</t>
  </si>
  <si>
    <t>Građevinski objekti</t>
  </si>
  <si>
    <t>Postrojenja i oprema</t>
  </si>
  <si>
    <t>Knjige, umjetnička djela i ostale izložbene vrijednosti</t>
  </si>
  <si>
    <t>Nematerijalna proizvedena imovina</t>
  </si>
  <si>
    <t>Rashodi za dodatna ulaganja na nefinancijskoj imovini</t>
  </si>
  <si>
    <t>Dodatna ulag. na građevinskim objektima</t>
  </si>
  <si>
    <t>Pomoći dane u inozem. i unutar opće države</t>
  </si>
  <si>
    <t>POSEBNI DIO</t>
  </si>
  <si>
    <t xml:space="preserve">Rashodi poslovanja </t>
  </si>
  <si>
    <t xml:space="preserve">Materijalni rashodi </t>
  </si>
  <si>
    <t xml:space="preserve">Doprinosi na plaće </t>
  </si>
  <si>
    <t>Financijski rashodi</t>
  </si>
  <si>
    <t>Funkcijska klasifikacija: 04 - Ekonomski poslovi</t>
  </si>
  <si>
    <t>Rashodi za nabavu proiz. dugotr. imov.</t>
  </si>
  <si>
    <t>Rashodi za nabavu nefinancij. imovine</t>
  </si>
  <si>
    <t>Rashodi za nabavu nefinancij.imovine</t>
  </si>
  <si>
    <t>Funkcijska klasifikacija: 09 - Obrazovanje</t>
  </si>
  <si>
    <t xml:space="preserve">Naknade građanima i kućanstvima </t>
  </si>
  <si>
    <t>Funkcijska klasifikacija: 10 - Socijalna zaštita</t>
  </si>
  <si>
    <t>Funkcijska klasifikacija: 08 - Rekreacija, kultura i religija</t>
  </si>
  <si>
    <t>Prihodi od prodaje proizvedene dugotr.imovine</t>
  </si>
  <si>
    <t>Naknade građanima i kućanstvima na temelju osiguranja i druge naknade</t>
  </si>
  <si>
    <t>Materijalna imovina-prir.bog. (zemlj.)</t>
  </si>
  <si>
    <t>Osatale naknade građ. i kuć. iz prorač.</t>
  </si>
  <si>
    <t>Ostali nespome. rashodi poslovanja</t>
  </si>
  <si>
    <t>Ostali nespomenuti rashodi poslov.</t>
  </si>
  <si>
    <t>Komunalni doprinos i naknade</t>
  </si>
  <si>
    <t xml:space="preserve">Na temelju članaka .....  Zakona o proračunu ("Narodne novine" br. 87/08., 36/09. i 46/09.), i članka .... Statuta Općine Murter-Kornati ("Službeni vjesnik Šibensko-kninske županije" br. 11/09) Općinski načelnik  dostavlja </t>
  </si>
  <si>
    <t>Broj</t>
  </si>
  <si>
    <t>Konta</t>
  </si>
  <si>
    <t xml:space="preserve">    VRSTA RASHODA/IZDATAKA</t>
  </si>
  <si>
    <t xml:space="preserve">                    UKUPNO RASHODI I IZDACI</t>
  </si>
  <si>
    <t>Aktivnost</t>
  </si>
  <si>
    <t xml:space="preserve">Aktivnost </t>
  </si>
  <si>
    <t xml:space="preserve">Aktivnost  </t>
  </si>
  <si>
    <t xml:space="preserve">Izvor      </t>
  </si>
  <si>
    <t>Opći prihodi i primitci</t>
  </si>
  <si>
    <t xml:space="preserve"> Opći prihodi i primitci</t>
  </si>
  <si>
    <t>Izvor</t>
  </si>
  <si>
    <t>Pomoći od ostalih subjekata unutar općeg proračuna</t>
  </si>
  <si>
    <t>Prihodi od administrativnih pristojbi i po pos.propisima i nakn.</t>
  </si>
  <si>
    <t>PRPRAČUN OPĆINE MURTER-KORNATI</t>
  </si>
  <si>
    <t>ZA 2014. GODINU</t>
  </si>
  <si>
    <t>Rashodi za materijal i energiju - službeno vozilo</t>
  </si>
  <si>
    <t>Rashodi za nabavu neproizvedene dugotrajne imovine</t>
  </si>
  <si>
    <t>Donavije i ostali rashodi</t>
  </si>
  <si>
    <t>Izvor                  Opći prihodi i primitci</t>
  </si>
  <si>
    <t xml:space="preserve">Korisnik  01:             </t>
  </si>
  <si>
    <t xml:space="preserve"> DJEČJI VRTIĆ</t>
  </si>
  <si>
    <t xml:space="preserve">Izvor       </t>
  </si>
  <si>
    <t>RAZDJEL            001    OPĆINSKO VIJEĆE</t>
  </si>
  <si>
    <t xml:space="preserve">Plaće                           </t>
  </si>
  <si>
    <t xml:space="preserve">Energija                         </t>
  </si>
  <si>
    <t xml:space="preserve">Plaće                             </t>
  </si>
  <si>
    <t>Rashodi za nabavu nefin. imovine</t>
  </si>
  <si>
    <t>Usluge promidžbe i informiranja</t>
  </si>
  <si>
    <t>Stručno usavršavanje zaposlenika</t>
  </si>
  <si>
    <t>Usluge telefona, pošte i prijevoza</t>
  </si>
  <si>
    <t>Usluge tekućeg i investicijskog održavanja</t>
  </si>
  <si>
    <t>Intelektualne i osobne usluge</t>
  </si>
  <si>
    <t>Bankarske usluge i usluge platnog prometa</t>
  </si>
  <si>
    <t>Tekuće pomoći unutar općeg proračuna</t>
  </si>
  <si>
    <t>Naknade građanima i kućanstvima u novcu</t>
  </si>
  <si>
    <t>Uredski materijal i ostali materijalni rashodi</t>
  </si>
  <si>
    <t>Prirez i porez na dohodak od nesamostalnog rada</t>
  </si>
  <si>
    <t>Samostalni porezi na nepokretnu imovinu</t>
  </si>
  <si>
    <t>Povremeni porezi na imovinu</t>
  </si>
  <si>
    <t>Porez na korištenje dobara ili izvođenje aktivnosti</t>
  </si>
  <si>
    <t>Tekuće pomoći iz proračuna</t>
  </si>
  <si>
    <t>Kapitelne pomoći od ostalih subjekata unutar općeg proračuna</t>
  </si>
  <si>
    <t>Prihodi od zakupa i iznajmljivanja imovine</t>
  </si>
  <si>
    <t>Naknada za korištenje nefinancijske imovine</t>
  </si>
  <si>
    <t>Ostale upravne pristojbe i naknade</t>
  </si>
  <si>
    <t>Prihodi od vodnog gospodarstva</t>
  </si>
  <si>
    <t xml:space="preserve">Prihodi poslovanja                         </t>
  </si>
  <si>
    <t xml:space="preserve">Prihodi od poreza                            </t>
  </si>
  <si>
    <t xml:space="preserve">Porez na imovinu                              </t>
  </si>
  <si>
    <t xml:space="preserve">Porez na robu i usluge                               </t>
  </si>
  <si>
    <t xml:space="preserve">Porez na promet                                      </t>
  </si>
  <si>
    <t xml:space="preserve">Pomoći                                                       </t>
  </si>
  <si>
    <t xml:space="preserve">Pomoći iz proračuna                               </t>
  </si>
  <si>
    <t xml:space="preserve">Prihodi od imovine                                </t>
  </si>
  <si>
    <t xml:space="preserve">Naknade za koncesije                                    </t>
  </si>
  <si>
    <t xml:space="preserve">Komunalni doprinosi                           </t>
  </si>
  <si>
    <t xml:space="preserve">Komunalne naknade                              </t>
  </si>
  <si>
    <t>Kazne za prekršaje u prometu</t>
  </si>
  <si>
    <t xml:space="preserve">Kazne i upravne mjere                   </t>
  </si>
  <si>
    <t xml:space="preserve">Zemljište                          </t>
  </si>
  <si>
    <t>Doprinosi za obvezno zdravstveno osiguranje</t>
  </si>
  <si>
    <t>Doprinosi za obvezno osiguranje u slučaju nezaposlenosti</t>
  </si>
  <si>
    <t>Materijal i djelovi za tekuće i investicijsko održavanje</t>
  </si>
  <si>
    <t>zdravstvene i veterinarske usluge</t>
  </si>
  <si>
    <t>Naknada za rad predstavničkih i izvršnog tijela, povjerenstava i sl</t>
  </si>
  <si>
    <t xml:space="preserve">Rashodi za zaposlene                    </t>
  </si>
  <si>
    <t xml:space="preserve">Plaće                                                </t>
  </si>
  <si>
    <t xml:space="preserve">Plaće za redovan rad                              </t>
  </si>
  <si>
    <t xml:space="preserve">Doprinosi na plaće                              </t>
  </si>
  <si>
    <t xml:space="preserve">Materijalni rashodi                       </t>
  </si>
  <si>
    <t xml:space="preserve">Službena putovanja                         </t>
  </si>
  <si>
    <t xml:space="preserve">Energija                                                     </t>
  </si>
  <si>
    <t xml:space="preserve">Rashodi za usluge                        </t>
  </si>
  <si>
    <t xml:space="preserve">Komunalne usluge                           </t>
  </si>
  <si>
    <t xml:space="preserve">Računalne usluge                           </t>
  </si>
  <si>
    <t xml:space="preserve">Ostale usluge                                </t>
  </si>
  <si>
    <t xml:space="preserve">Premije osiguranja                               </t>
  </si>
  <si>
    <t xml:space="preserve">Reprezentacija                                 </t>
  </si>
  <si>
    <t xml:space="preserve">Pristojbe i naknade                               </t>
  </si>
  <si>
    <t xml:space="preserve">Financijski rashodi                                </t>
  </si>
  <si>
    <t xml:space="preserve">Zatezne kamate                            </t>
  </si>
  <si>
    <t xml:space="preserve">Tekuće donacije                                   </t>
  </si>
  <si>
    <t>Uređaji, strojevi i oprema za ostale namjene</t>
  </si>
  <si>
    <t xml:space="preserve">Zemljište                                            </t>
  </si>
  <si>
    <t xml:space="preserve">Postrojenja i oprema                     </t>
  </si>
  <si>
    <t>Umje. Litera. i znan. Djela-prostorni planovi</t>
  </si>
  <si>
    <t xml:space="preserve">Izvor </t>
  </si>
  <si>
    <t>Uredska oprema i namještaj</t>
  </si>
  <si>
    <t xml:space="preserve">Knjige                                                                                              </t>
  </si>
  <si>
    <t xml:space="preserve">Primici od zaduživanja                                               </t>
  </si>
  <si>
    <t xml:space="preserve">Prihodi poslovanja                                                </t>
  </si>
  <si>
    <t xml:space="preserve">Prihodi poslovanja                                 </t>
  </si>
  <si>
    <t xml:space="preserve">Rashodi poslovanja                                                  </t>
  </si>
  <si>
    <t xml:space="preserve">                                                                      </t>
  </si>
  <si>
    <t xml:space="preserve">Vlastiti izvori                                         </t>
  </si>
  <si>
    <t xml:space="preserve">Porez i prirez na dohodak                              </t>
  </si>
  <si>
    <t xml:space="preserve">Ostali nespomenuti prihodi                                 </t>
  </si>
  <si>
    <t xml:space="preserve">Prihodi od pruženih usluga                          </t>
  </si>
  <si>
    <t xml:space="preserve">Ostali rashodi za zaposlene                       </t>
  </si>
  <si>
    <t xml:space="preserve">Ostali rashodi za zaposlene                                       </t>
  </si>
  <si>
    <t xml:space="preserve">Sitni inventar i auto gume                            </t>
  </si>
  <si>
    <t xml:space="preserve">Zakupnine i najamnine                               </t>
  </si>
  <si>
    <t xml:space="preserve">Donacije i ostali rashodi                              </t>
  </si>
  <si>
    <t xml:space="preserve">Tekuće donacije u novcu                                 </t>
  </si>
  <si>
    <t xml:space="preserve">Ostali građevinski objekti                                                   </t>
  </si>
  <si>
    <t>Izvor:</t>
  </si>
  <si>
    <t xml:space="preserve">Izvor: </t>
  </si>
  <si>
    <t>Ostali rashodi</t>
  </si>
  <si>
    <t xml:space="preserve">  Opći prihodi i primitci</t>
  </si>
  <si>
    <t>Izvor            Opći prihodi i primitci</t>
  </si>
  <si>
    <t xml:space="preserve">  Opći prihodi i primici</t>
  </si>
  <si>
    <t xml:space="preserve">   Opći prihodi i primitci</t>
  </si>
  <si>
    <t xml:space="preserve">RAZDJEL              002     JEDINSTVENI UPRAVNI ODJEL </t>
  </si>
  <si>
    <t>Izvor             Opći prihodi i primitci</t>
  </si>
  <si>
    <t>Funkcijska klasifikacija: 06 - usluge unapređenja stanovanja i zajednice</t>
  </si>
  <si>
    <t>Funkcijska klasifikacija: 04 - ekonomski poslovi</t>
  </si>
  <si>
    <t>Funkcijska klasifikacija: 03 - javni red i sigurnost</t>
  </si>
  <si>
    <t xml:space="preserve">Funkcijska klasifikacija: 01 - opće javne usluge </t>
  </si>
  <si>
    <t>Funkcijska klasifikacija: 08 - rekreacija, kultura i religija</t>
  </si>
  <si>
    <t xml:space="preserve">   Prihodi za posebne namjene</t>
  </si>
  <si>
    <t>Rashodi za nabavu neproizvedene dugotrajna imovine</t>
  </si>
  <si>
    <t>Nematerijalna imovina</t>
  </si>
  <si>
    <t>Ostala nematerijalna imovina</t>
  </si>
  <si>
    <t>Izvor             Prihodi za posebne namjene</t>
  </si>
  <si>
    <t xml:space="preserve">   Pomoći </t>
  </si>
  <si>
    <t xml:space="preserve">Funkcijska klasifikacija: </t>
  </si>
  <si>
    <t>Funkcijska klasifikacija: 06 - usluge unapređenja stavocanja i zajednice</t>
  </si>
  <si>
    <t>Funkcijska klasifikacija: 05 - zaštita okoliša</t>
  </si>
  <si>
    <t>Funkcijska klasifikacija: 09 - obrazovanje</t>
  </si>
  <si>
    <t>Funkcijska klasifikacija:  10 - socijalna zaštita</t>
  </si>
  <si>
    <t xml:space="preserve">   Pomoći</t>
  </si>
  <si>
    <t xml:space="preserve">   Opći prihodi i primici</t>
  </si>
  <si>
    <t>Funkcijska klasifikacija:  08 - rekreacija, kultura i religija</t>
  </si>
  <si>
    <t xml:space="preserve">   Opći prihoi i primitci</t>
  </si>
  <si>
    <t>Funkcijska klasifikacija: 06 - usluge unapređenja stavnovanja i zajednice</t>
  </si>
  <si>
    <t>Kapitalne pomoći proračunu iz drugih proračuna</t>
  </si>
  <si>
    <t>Ceste, željeznice i ostali prometni objekti</t>
  </si>
  <si>
    <t xml:space="preserve">Poslovni objekti                                        </t>
  </si>
  <si>
    <t xml:space="preserve">Građevinski objekti                                           </t>
  </si>
  <si>
    <t xml:space="preserve">Nematerijalna imovina                                                  </t>
  </si>
  <si>
    <t xml:space="preserve">Pomoći unutar opće države                                                         </t>
  </si>
  <si>
    <t>08- rekreacija, kultura i religija</t>
  </si>
  <si>
    <t>Naknade građanima I kućanstvima na temelju osig. i dr. naknade</t>
  </si>
  <si>
    <t>Ostale naknade građanima i kućanstvima iz proračuna</t>
  </si>
  <si>
    <t xml:space="preserve">Tuzemne članarine                                            </t>
  </si>
  <si>
    <t>Ostali prihodi od ne.imovine-legali.</t>
  </si>
  <si>
    <t>C</t>
  </si>
  <si>
    <t>RASPOLOŽIVA SREDSTVA IZ PRETHODNE GODINE</t>
  </si>
  <si>
    <t>Prihodi za posebne namjene</t>
  </si>
  <si>
    <t>Rashodi za nabavu proi.dug.imovine</t>
  </si>
  <si>
    <t>Rashodi za nabavu proiz.dugo. Imovini</t>
  </si>
  <si>
    <t xml:space="preserve">Ostale pristojbe i naknade-boravišna                                                         </t>
  </si>
  <si>
    <t>Opći prihodi i primici</t>
  </si>
  <si>
    <t>Program    1006  Gradnja objekata i uređaja komunalne infrastrukture</t>
  </si>
  <si>
    <t>Program   1005  Održavanje objekata i uređaja kom. infrastrukture</t>
  </si>
  <si>
    <t>Ostali prihodi - trošak ovrhe</t>
  </si>
  <si>
    <t xml:space="preserve">Ostali prihodi                                         </t>
  </si>
  <si>
    <t>Ulaganja u računalne programe</t>
  </si>
  <si>
    <t>Zakupnine i najamnine</t>
  </si>
  <si>
    <t>Donacije od pravnih i fizičkih ososba izvan općeg prorač.</t>
  </si>
  <si>
    <t>Prihodi od zateznih kamata</t>
  </si>
  <si>
    <t>Službena, radna i zaštitna odjeća i obuća</t>
  </si>
  <si>
    <t>Naknade troškova osobama izvan radnog odnosa</t>
  </si>
  <si>
    <t>Ostali nespomenuti financijski rashodi</t>
  </si>
  <si>
    <t>Ostala nematerijala proizvedena imovina</t>
  </si>
  <si>
    <t xml:space="preserve">Primici od financijske imovine i zaduživanja </t>
  </si>
  <si>
    <t>Izvršenje</t>
  </si>
  <si>
    <t>Tekući plan</t>
  </si>
  <si>
    <t>Indeks</t>
  </si>
  <si>
    <t>4/1</t>
  </si>
  <si>
    <t>4/3</t>
  </si>
  <si>
    <t>Inddeks</t>
  </si>
  <si>
    <t>Ostali prihodi od poreza</t>
  </si>
  <si>
    <t xml:space="preserve">Neprepoznati nalozi                                </t>
  </si>
  <si>
    <t>plan</t>
  </si>
  <si>
    <t xml:space="preserve">Kazne, upravne mjere i ostali prihodi                                </t>
  </si>
  <si>
    <t xml:space="preserve">RAZLIKA: VIŠAK/MANJAK                             </t>
  </si>
  <si>
    <t xml:space="preserve">GODIŠNJE IZVJEŠĆE O IZVRŠENJU PRORAČUNA </t>
  </si>
  <si>
    <t>Ostale nespomenute kazne</t>
  </si>
  <si>
    <t>Prijevozna sredstva u cestovnom prometu</t>
  </si>
  <si>
    <t>Naknada za prijevoz na posao</t>
  </si>
  <si>
    <t>Naknade građanima i kućanstvima u naravi</t>
  </si>
  <si>
    <t>VIŠAK/MANJAK PRIHODA I PRIMITAKA RASPOL.U SLJEDEĆEM RAZDOBLJU</t>
  </si>
  <si>
    <t>Rashodi za nabavu proizv.dugotr.imovine</t>
  </si>
  <si>
    <t>Pomoći</t>
  </si>
  <si>
    <t>2019.</t>
  </si>
  <si>
    <t>Izvorni plan</t>
  </si>
  <si>
    <t xml:space="preserve">Izvorni plan </t>
  </si>
  <si>
    <t>Funkcijska klasifikacija: 01 - izvršna i zakonodavna vlast</t>
  </si>
  <si>
    <t>Aktivnost         1001 02  Financiranje rada Općinskog vijeća i radnih tijela</t>
  </si>
  <si>
    <t xml:space="preserve">  1001 04  Obilje.značajnih datuma, Nagrade i priznanja</t>
  </si>
  <si>
    <t xml:space="preserve">  1001 05  Promidžba općine s ciljem promicanja turističke sezone</t>
  </si>
  <si>
    <t xml:space="preserve">   1001 06   Rashodi protokola</t>
  </si>
  <si>
    <t>Ostali građevinski objekti</t>
  </si>
  <si>
    <t>Rashodi za dod.ulaganja na nefi. Imov.</t>
  </si>
  <si>
    <t>Dodatna ulaganja na građevinskim objektima</t>
  </si>
  <si>
    <t>Funkcijska klasifikacija 06-usluge unapređenja stanovanja i zajednice</t>
  </si>
  <si>
    <t>Rashodi za nabavu nefinancij. Imovine</t>
  </si>
  <si>
    <t>Aktivnost         1005 02  Održavanje javnih zelenih površina</t>
  </si>
  <si>
    <t>Aktivnost        1005  03  Održavanje cestovne infrastr.-nerazvrstane ceste</t>
  </si>
  <si>
    <t>Rashodi za nabavu nefinacij. Imovine</t>
  </si>
  <si>
    <t>Funkcijska klasifikacija 09 - obrazovanje</t>
  </si>
  <si>
    <t>Funkcijska klasifikacija:06- usluge unapređenja stanovanja i zajednice</t>
  </si>
  <si>
    <t>Rashodi za nabavu nefin.imovine</t>
  </si>
  <si>
    <t>Materijalna imovina - prirodna bogatstva</t>
  </si>
  <si>
    <t>Rashodi za nabavu proiz.dugo. Imovine</t>
  </si>
  <si>
    <t>Rashodi za nabavu nefin. Imovine</t>
  </si>
  <si>
    <t>Rashodi za nabavu nefin.Imovine</t>
  </si>
  <si>
    <t>Rashodi za nabavu proiz.dugo.Imovine</t>
  </si>
  <si>
    <t>Ostale naknade građ. i kuć. iz prorač.</t>
  </si>
  <si>
    <t>Funkcijska klasifikacija: 06 - usluga unapređenja stanovanja i zajednice</t>
  </si>
  <si>
    <t>Reprezentacija</t>
  </si>
  <si>
    <t>Premija osiguranja</t>
  </si>
  <si>
    <t>Komunalne usluge</t>
  </si>
  <si>
    <t>Tekuće donacije u novcu</t>
  </si>
  <si>
    <t>Računalne usluge</t>
  </si>
  <si>
    <t>Službena putovanja</t>
  </si>
  <si>
    <t>Plaće za redovan rad</t>
  </si>
  <si>
    <t>Ostala nematerijalna proizvedena imovina</t>
  </si>
  <si>
    <t>Umjetnička, literarna i znanstvena djela</t>
  </si>
  <si>
    <t>Izvorni</t>
  </si>
  <si>
    <t>Sitni inventar i auto gume</t>
  </si>
  <si>
    <t>Zdravstvene i veterinarske usluge</t>
  </si>
  <si>
    <t>Ostale usluge</t>
  </si>
  <si>
    <t>Pristojbe i naknade</t>
  </si>
  <si>
    <t>Zatezne kamate</t>
  </si>
  <si>
    <t>Županijeske, gradske i općinske pristojbe i naknade</t>
  </si>
  <si>
    <t/>
  </si>
  <si>
    <t>Račun/Opis</t>
  </si>
  <si>
    <t>5</t>
  </si>
  <si>
    <t>Funkcijska klasifikacija  SVEUKUPNI RASHODI</t>
  </si>
  <si>
    <t>Funkcijska klasifikacija 01 Opće javne usluge</t>
  </si>
  <si>
    <t>Funkcijska klasifikacija 03 Javni red i sigurnost</t>
  </si>
  <si>
    <t>Funkcijska klasifikacija 04 Ekonomski poslovi</t>
  </si>
  <si>
    <t>Funkcijska klasifikacija 05 Zaštita okoliša</t>
  </si>
  <si>
    <t>Funkcijska klasifikacija 06 Usluge unapređenja stanovanja i zajednice</t>
  </si>
  <si>
    <t>Funkcijska klasifikacija 07 Zdravstvo</t>
  </si>
  <si>
    <t>Funkcijska klasifikacija 08 "Rekreacija, kultura i religija"</t>
  </si>
  <si>
    <t>Funkcijska klasifikacija 09 Obrazovanje</t>
  </si>
  <si>
    <t>Funkcijska klasifikacija 10 Socijalna zaštita</t>
  </si>
  <si>
    <t>Račun / opis</t>
  </si>
  <si>
    <t>PRIHODI I RASHODI PREMA IZVORIMA FINANCIRANJA</t>
  </si>
  <si>
    <t xml:space="preserve"> SVEUKUPNI PRIHODI</t>
  </si>
  <si>
    <t>Izvor 1. OPĆI PRIHODI I PRIMICI</t>
  </si>
  <si>
    <t>Izvor 1.1. OPĆI PRIHODI I PRIMICI</t>
  </si>
  <si>
    <t>Izvor 4. PRIHODI ZA POSEBNE NAMJENE</t>
  </si>
  <si>
    <t>Izvor 4.2. KOMUNALNA NAKNADA</t>
  </si>
  <si>
    <t>Izvor 4.3. KOMUNALNI DOPRINOS</t>
  </si>
  <si>
    <t>Izvor 4.4. PRIHODI OD KONCESIJA - POMORSKO DOBRO</t>
  </si>
  <si>
    <t>Izvor 4.6. NAKNADA ZA LEGALIZACIJU</t>
  </si>
  <si>
    <t>Izvor 4.8. VODNI DOPRINOS</t>
  </si>
  <si>
    <t>Izvor 5. POMOĆI</t>
  </si>
  <si>
    <t>Izvor 6. DONACIJE</t>
  </si>
  <si>
    <t xml:space="preserve"> SVEUKUPNI RASHODI</t>
  </si>
  <si>
    <t>Izvor 9. VIŠAK SREDSTAVA PRENESEN IZ RANIJIH GODINA</t>
  </si>
  <si>
    <t>Račun iz 
Rač. plana</t>
  </si>
  <si>
    <t>OPIS</t>
  </si>
  <si>
    <t>AOP</t>
  </si>
  <si>
    <t>Izvorni
plan</t>
  </si>
  <si>
    <t>Izmjene
plana</t>
  </si>
  <si>
    <t>Tekući
plan</t>
  </si>
  <si>
    <t>Ostvareno 
u izvješt. razdoblju</t>
  </si>
  <si>
    <r>
      <t xml:space="preserve">Index
</t>
    </r>
    <r>
      <rPr>
        <b/>
        <sz val="8"/>
        <rFont val="Arial CE"/>
        <family val="0"/>
      </rPr>
      <t>(7/6 * 100)</t>
    </r>
  </si>
  <si>
    <t>RAČUN FINANCIRANJA</t>
  </si>
  <si>
    <t xml:space="preserve">Izdaci za financijsku imovinu i otplate zajmova </t>
  </si>
  <si>
    <t>51</t>
  </si>
  <si>
    <t xml:space="preserve">Izdaci za dane zajmove </t>
  </si>
  <si>
    <t>511</t>
  </si>
  <si>
    <t>Izdaci za dane zajmove međunarodnim organizacijama, institucijama i tijelima EU te inozemnim vladama</t>
  </si>
  <si>
    <t>5113</t>
  </si>
  <si>
    <t>Dani zajmovi međunarodnim organizacijama</t>
  </si>
  <si>
    <t>5114</t>
  </si>
  <si>
    <t>Dani zajmovi institucijama i tijelima EU</t>
  </si>
  <si>
    <t>5115</t>
  </si>
  <si>
    <t>Dani zajmovi inozemnim vladama u EU</t>
  </si>
  <si>
    <t>5116</t>
  </si>
  <si>
    <t>Dani zajmovi inozemnim vladama izvan EU</t>
  </si>
  <si>
    <t>512</t>
  </si>
  <si>
    <t xml:space="preserve">Izdaci za dane zajmove neprofitnim organ., građanima i kućanstvima  </t>
  </si>
  <si>
    <t>5121</t>
  </si>
  <si>
    <t>Dani zajmovi neprofitnim organizacijama, građanima i kućanstvima u tuzemstvu</t>
  </si>
  <si>
    <t>5122</t>
  </si>
  <si>
    <t>Dani zajmovi neprofitnim organizacijama, građanima i kućanstvima u inozemstvu</t>
  </si>
  <si>
    <t>513</t>
  </si>
  <si>
    <t xml:space="preserve">Izdaci za dane zajmove kreditnim i ostalim financ. institucijama u javnom sektoru </t>
  </si>
  <si>
    <t>5132</t>
  </si>
  <si>
    <t>Dani zajmovi kreditnim institucijama u javnom sektoru</t>
  </si>
  <si>
    <t>5133</t>
  </si>
  <si>
    <t>Dani zajmovi osiguravajućem društvu u javnom sektoru</t>
  </si>
  <si>
    <t>5134</t>
  </si>
  <si>
    <t>Dani zajmovi ostalim financijskim institucijama u javnom sektoru</t>
  </si>
  <si>
    <t>514</t>
  </si>
  <si>
    <t xml:space="preserve">Izdaci za dane zajmove trgovačkim društvima u javnom sektoru </t>
  </si>
  <si>
    <t>5141</t>
  </si>
  <si>
    <t>Dani zajmovi trgovačkim društvima u javnom sektoru</t>
  </si>
  <si>
    <t>515</t>
  </si>
  <si>
    <t xml:space="preserve">Izdaci za dane zajmove kreditnim i ostalim financ. inst. izvan javnog sektora </t>
  </si>
  <si>
    <t>5153</t>
  </si>
  <si>
    <t>Dani zajmovi tuzemnim kreditnim institucijama izvan javnog sektora</t>
  </si>
  <si>
    <t>5154</t>
  </si>
  <si>
    <t>Dani zajmovi iuzemnim osiguravajućim društvima izvan javnog sektora</t>
  </si>
  <si>
    <t>5155</t>
  </si>
  <si>
    <t>Dani zajmovi ostalim tuzemnim financijskim institucijama izvan javnog sektora</t>
  </si>
  <si>
    <t>5156</t>
  </si>
  <si>
    <t>Dani zajmovi inozemnim kreditnim institucijama</t>
  </si>
  <si>
    <t>5157</t>
  </si>
  <si>
    <t>Dani zajmovi inozemnim osiguravajućim društvima</t>
  </si>
  <si>
    <t>5158</t>
  </si>
  <si>
    <t>Dani zajmovi ostalim inozemnim financijskim institucijama</t>
  </si>
  <si>
    <t>516</t>
  </si>
  <si>
    <t xml:space="preserve">Izdaci za dane zajmove trgovačkim društvima i obrtnicima izvan javnog sektora </t>
  </si>
  <si>
    <t>5163</t>
  </si>
  <si>
    <t>Dani zajmovi tuzemnim trgovačkim društvima izvan javnog sektora</t>
  </si>
  <si>
    <t>5164</t>
  </si>
  <si>
    <t>Dani zajmovi tuzemnim obrtnicima</t>
  </si>
  <si>
    <t>5165</t>
  </si>
  <si>
    <t>Dani zajmovi inozemnim trgovačkim društvima</t>
  </si>
  <si>
    <t>5166</t>
  </si>
  <si>
    <t>Dani zajmovi inozemnim obrtnicima</t>
  </si>
  <si>
    <t>517</t>
  </si>
  <si>
    <t>Dani zajmovi drugim razinama vlasti</t>
  </si>
  <si>
    <t>5171</t>
  </si>
  <si>
    <t>Dani zajmovi državnom proračunu</t>
  </si>
  <si>
    <t>5172</t>
  </si>
  <si>
    <t>Dani zajmovi županijskim proračunima</t>
  </si>
  <si>
    <t>5173</t>
  </si>
  <si>
    <t>Dani zajmovi gradskim proračunima</t>
  </si>
  <si>
    <t>5174</t>
  </si>
  <si>
    <t>Dani zajmovi općinskim proračunima</t>
  </si>
  <si>
    <t>5175</t>
  </si>
  <si>
    <t>Dani zajmovi HZMO-u, HZZ-u i HZZO-u</t>
  </si>
  <si>
    <t>5176</t>
  </si>
  <si>
    <t>Dani zajmovi ostalim izvanproračunskim korisnicima državnog proračuna</t>
  </si>
  <si>
    <t>5177</t>
  </si>
  <si>
    <t>Dani zajmovi izvanproračunskim korisnicima županijskih, gradskih i općinskih proračuna</t>
  </si>
  <si>
    <t>52</t>
  </si>
  <si>
    <t xml:space="preserve">Izdaci za ulaganja u vrijednosne papire </t>
  </si>
  <si>
    <t>521</t>
  </si>
  <si>
    <t xml:space="preserve">Izdaci za komercijalne i blagajničke zapise </t>
  </si>
  <si>
    <t>5211</t>
  </si>
  <si>
    <t xml:space="preserve">Komercijalni i blagajnički zapisi - tuzemni </t>
  </si>
  <si>
    <t>5212</t>
  </si>
  <si>
    <t>Komercijani i blagajnički zapisi - inozemni</t>
  </si>
  <si>
    <t>522</t>
  </si>
  <si>
    <t xml:space="preserve">Izdaci za obveznice </t>
  </si>
  <si>
    <t>5221</t>
  </si>
  <si>
    <t>Obveznice - tuzemne</t>
  </si>
  <si>
    <t>5222</t>
  </si>
  <si>
    <t>Obveznice - inozemne</t>
  </si>
  <si>
    <t>523</t>
  </si>
  <si>
    <t xml:space="preserve">Izdaci za opcije i druge financijske derivate  </t>
  </si>
  <si>
    <t>5231</t>
  </si>
  <si>
    <t>Opcije i drugi financijski derivati - tuzemni</t>
  </si>
  <si>
    <t>5232</t>
  </si>
  <si>
    <t>Opcije i drugi financijski derivati - inozemni</t>
  </si>
  <si>
    <t>524</t>
  </si>
  <si>
    <t xml:space="preserve">Izdaci za ostale vrijednosne papire </t>
  </si>
  <si>
    <t>5241</t>
  </si>
  <si>
    <t xml:space="preserve">Ostali tuzemni vrijednosni papiri </t>
  </si>
  <si>
    <t>5242</t>
  </si>
  <si>
    <t>Ostali inozemni vrijednosni papiri</t>
  </si>
  <si>
    <t>53</t>
  </si>
  <si>
    <t xml:space="preserve">Izdaci za dionice i udjele u glavnici </t>
  </si>
  <si>
    <t>531</t>
  </si>
  <si>
    <t xml:space="preserve">Dionice i udjeli u glavnici kreditnih i ostalih financijskih institucija u javnom sektoru </t>
  </si>
  <si>
    <t>5312</t>
  </si>
  <si>
    <t>Dionice i udjeli u glavnici kreditnih institucija u javnom sektoru</t>
  </si>
  <si>
    <t>5313</t>
  </si>
  <si>
    <t>Dionice i udjeli u glavnici osiguravajućih društava u javnom sektoru</t>
  </si>
  <si>
    <t>5314</t>
  </si>
  <si>
    <t>Dionice i udjeli u glavnici ostalih financijskih institucija u javnom sektoru</t>
  </si>
  <si>
    <t>532</t>
  </si>
  <si>
    <t xml:space="preserve">Dionice i udjeli u glavnici trgovačkih društava u javnom sektoru </t>
  </si>
  <si>
    <t>5321</t>
  </si>
  <si>
    <t>Dionice i udjeli u glavnici trgovačkih društava u javnom sektoru</t>
  </si>
  <si>
    <t>533</t>
  </si>
  <si>
    <t xml:space="preserve">Dionice i udjeli u glavnici kreditnih i ostalih financ.instit. izvan javnog sektora </t>
  </si>
  <si>
    <t>5331</t>
  </si>
  <si>
    <t>Dionice i udjeli u glavnici tuzemnih kreditnih i ostalih financ. institucija izvan javnog sektora</t>
  </si>
  <si>
    <t>5332</t>
  </si>
  <si>
    <t>Dionice i udjeli u glavnici inozemnih kreditnih i ostalih financijskih institucija</t>
  </si>
  <si>
    <t>534</t>
  </si>
  <si>
    <t>Dionice i udjeli u glavnici trgovačkih društava izvan javnog sektora</t>
  </si>
  <si>
    <t>5341</t>
  </si>
  <si>
    <t>Dionice i udjeli u glavnici tuzemnih trgovačkih društava izvan javnog sektora</t>
  </si>
  <si>
    <t>5342</t>
  </si>
  <si>
    <t>Dionice i udjeli u glavnici inozemnih trgovačkih društava</t>
  </si>
  <si>
    <t>54</t>
  </si>
  <si>
    <t>Izdaci za otplatu glavnice primljenih kredita i zajmova</t>
  </si>
  <si>
    <t>541</t>
  </si>
  <si>
    <t>Otplata glavnice primljenih kredita i zajmova od međunarodnih organizacija, institucija i tijela EU te inozemnih vlada</t>
  </si>
  <si>
    <t>5413</t>
  </si>
  <si>
    <t>Otplata glavnice primljenih zajmova od međunarodnih organizacija</t>
  </si>
  <si>
    <t>5414</t>
  </si>
  <si>
    <t>Otplata glavnice primljenih kredita i zajmova od institucija i tijela EU</t>
  </si>
  <si>
    <t>5415</t>
  </si>
  <si>
    <t>Otplata glavnice primljenih zajmova od inozemnih vlada u EU</t>
  </si>
  <si>
    <t>5416</t>
  </si>
  <si>
    <t>Otplata glavnice primljenih zajmova od inozemnih vlada izvan EU</t>
  </si>
  <si>
    <t>542</t>
  </si>
  <si>
    <t xml:space="preserve">Otplata glavnice primljenih kredita i zajmova od kreditnih i ostalih financ. inst. u javnom sektoru </t>
  </si>
  <si>
    <t>5422</t>
  </si>
  <si>
    <t>Otplata glavnice primljenih kredita od kreditnih institucija u javnom sektoru</t>
  </si>
  <si>
    <t>5423</t>
  </si>
  <si>
    <t>Otplata glavnice primljenih zajmova od osiguravajućih društava u javnom sektoru</t>
  </si>
  <si>
    <t>5424</t>
  </si>
  <si>
    <t>Otplata glavnice primljenih zajmova od ostalih financijskih institucija u javnom sektoru</t>
  </si>
  <si>
    <t>543</t>
  </si>
  <si>
    <t xml:space="preserve">Otplata glavnice primljenih zajmova od trgovačkih društava u javnom sektoru </t>
  </si>
  <si>
    <t>5431</t>
  </si>
  <si>
    <t>Otplata glavnice primljenih zajmova od trgovačkih društava u javnom sektoru</t>
  </si>
  <si>
    <t>544</t>
  </si>
  <si>
    <t xml:space="preserve">Otplata glavnice primljenih kredita i zajmova od kreditnih i ostalih financijskih institucija izvan javnog sektora </t>
  </si>
  <si>
    <t>5443</t>
  </si>
  <si>
    <t>Otplata glavnice primljenih kredita od tuzemnih kreditnih institucija izvan javnog sektora</t>
  </si>
  <si>
    <t>5444</t>
  </si>
  <si>
    <t>Otplata glavnice primljenih zajmova od tuzemnih osiguravajućih društava izvan javnog sektora</t>
  </si>
  <si>
    <t>5445</t>
  </si>
  <si>
    <t>Otplata glavnice primljenih zajmova od ostalih tuzemnih fin. institucija izvan javnog sektora</t>
  </si>
  <si>
    <t>5446</t>
  </si>
  <si>
    <t>Otplata glavnice primljenih kredita od inozemnih kreditnih institucija</t>
  </si>
  <si>
    <t>5447</t>
  </si>
  <si>
    <t>Otplata glavnice primljenih zajmova od inozemnih osiguravajućih društava</t>
  </si>
  <si>
    <t>5448</t>
  </si>
  <si>
    <t>Otplata glavnice primljenih zajmova od ostalih inozemnih financijskih institucija</t>
  </si>
  <si>
    <t>545</t>
  </si>
  <si>
    <t xml:space="preserve">Otplata glavnice primljenih zajmova od trgovačkih društava i obrtnika izvan javnog sektora </t>
  </si>
  <si>
    <t>5453</t>
  </si>
  <si>
    <t>Otplata glavnice primljenih zajmova od tuzemnih trgovačkih društava izvan javnog sektora</t>
  </si>
  <si>
    <t>5454</t>
  </si>
  <si>
    <t>Otplata glavnice primljenih zajmova od tuzemnih obrtnika</t>
  </si>
  <si>
    <t>5455</t>
  </si>
  <si>
    <t xml:space="preserve">Otplata glavnice primljenih zajmova od inozemnih trgovačkih društava </t>
  </si>
  <si>
    <t>5456</t>
  </si>
  <si>
    <t>Otplata glavnice primljenih zajmova od inozemnih obrtnika</t>
  </si>
  <si>
    <t>547</t>
  </si>
  <si>
    <t>Otplata glavnice primljenih zajmova od drugih razina vlasti</t>
  </si>
  <si>
    <t>5471</t>
  </si>
  <si>
    <t>Otplata glavnice primljenih zajmova od državnog proračuna</t>
  </si>
  <si>
    <t>5472</t>
  </si>
  <si>
    <t>Otplata glavnice primljenih zajmova od županijskih proračuna</t>
  </si>
  <si>
    <t>5473</t>
  </si>
  <si>
    <t>Otplata glavnice primljenih zajmova od gradskih proračuna</t>
  </si>
  <si>
    <t>5474</t>
  </si>
  <si>
    <t>Otplata glavnice primljenih zajmova od općinskih proračuna</t>
  </si>
  <si>
    <t>5475</t>
  </si>
  <si>
    <t>Otplata glavnice primljenih zajmova od od HZMO-a, HZZ-a i HZZO-a</t>
  </si>
  <si>
    <t>5476</t>
  </si>
  <si>
    <t>Otplata glavnice primljenih zajmova od ostalih izvanproračunskih korisnika državnog proračuna</t>
  </si>
  <si>
    <t>5477</t>
  </si>
  <si>
    <t>Otplata glavnice primljenih zajmova od izvanproračunskih korisnika županijskih, gradskih i općinskih proračuna</t>
  </si>
  <si>
    <t>55</t>
  </si>
  <si>
    <t xml:space="preserve">Izdaci za otplatu glavnice za izdane vrijednosne papire </t>
  </si>
  <si>
    <t>551</t>
  </si>
  <si>
    <t>Izdaci za otplatu glavnice za izdane trezorske zapise</t>
  </si>
  <si>
    <t>5511</t>
  </si>
  <si>
    <t>Izdaci za otplatu glavnice za izdane trezorske zapise u zemlji</t>
  </si>
  <si>
    <t>5512</t>
  </si>
  <si>
    <t>Izdaci za otplatu glavnice za izdane trezorske zapise u inozemstvu</t>
  </si>
  <si>
    <t>552</t>
  </si>
  <si>
    <t xml:space="preserve">Izdaci za otplatu glavnice za izdane obveznice </t>
  </si>
  <si>
    <t>5521</t>
  </si>
  <si>
    <t>Izdaci za otplatu glavnice za izdane obveznice u zemlji</t>
  </si>
  <si>
    <t>5522</t>
  </si>
  <si>
    <t>Izdaci za otplatu glavnice za izdane obveznice u inozemstvu</t>
  </si>
  <si>
    <t>553</t>
  </si>
  <si>
    <t xml:space="preserve">Izdaci za otplatu glavnice za izdane ostale vrijednosne papire </t>
  </si>
  <si>
    <t>5531</t>
  </si>
  <si>
    <t>Izdaci za otplatu glavnice za izdane ostale vrijednosne papire u zemlji</t>
  </si>
  <si>
    <t>5532</t>
  </si>
  <si>
    <t>Izdaci za otplatu glavnice za izdane ostale vrijednosne papire u inozemstvu</t>
  </si>
  <si>
    <t>Redni broj</t>
  </si>
  <si>
    <t>Datum sulasnosti Ministarstva financija o davanju jamstava</t>
  </si>
  <si>
    <t>Datum sklapanja ugovora o jamstvu s korisnikom kredita</t>
  </si>
  <si>
    <t>Naziv financijske institucije u čiju korist se daje jamstvo</t>
  </si>
  <si>
    <t>Naziv korisnika kredita odnosno dužnika i namjena kredita</t>
  </si>
  <si>
    <t>Valutna jedinica</t>
  </si>
  <si>
    <t>Iznos jamstva u valuti</t>
  </si>
  <si>
    <t>Iznos jamstva u kunama</t>
  </si>
  <si>
    <t>Stanje jamstva na kraju izvještajnog razdoblja</t>
  </si>
  <si>
    <t>Posljednja godina dospijeća</t>
  </si>
  <si>
    <t xml:space="preserve">Datum odluke predstavničkog tijela </t>
  </si>
  <si>
    <t>1.</t>
  </si>
  <si>
    <t xml:space="preserve"> - </t>
  </si>
  <si>
    <t xml:space="preserve">  -</t>
  </si>
  <si>
    <t xml:space="preserve">  - </t>
  </si>
  <si>
    <t>IZVJEŠTAJ</t>
  </si>
  <si>
    <t>o danim jamstvima i izdacima po jamstvima</t>
  </si>
  <si>
    <t xml:space="preserve">Izvorni </t>
  </si>
  <si>
    <t xml:space="preserve">          VRSTA RASHODA/IZDATAKA</t>
  </si>
  <si>
    <t>3/2</t>
  </si>
  <si>
    <t xml:space="preserve">                          UKUPNO RASHODI I IZDACI</t>
  </si>
  <si>
    <t xml:space="preserve">RAZDJEL            002     JEDINSTVENI UPRAVNI ODJEL </t>
  </si>
  <si>
    <t>(2/1)</t>
  </si>
  <si>
    <t xml:space="preserve">Energija             </t>
  </si>
  <si>
    <t>Najam -zakupnine</t>
  </si>
  <si>
    <t>Nakn.za rad pred. i izvršn.tijela, povjeren i sl.</t>
  </si>
  <si>
    <t>Premije osiguranja</t>
  </si>
  <si>
    <t>Dopr. za obvezno zdravstveno osiguranje</t>
  </si>
  <si>
    <t>Nak. za prijevoz,za rad na terenu i odvojeni život</t>
  </si>
  <si>
    <t xml:space="preserve">Uredski materijal i ostali materijal. rashodi </t>
  </si>
  <si>
    <t>Materijal i djelovi za tekuće i invest. održavanje</t>
  </si>
  <si>
    <t xml:space="preserve">Komunalne usluge </t>
  </si>
  <si>
    <t xml:space="preserve">Računalne usluge </t>
  </si>
  <si>
    <t xml:space="preserve">Ostale usluge                                                                      </t>
  </si>
  <si>
    <t>Tuzemne članarine</t>
  </si>
  <si>
    <t>Pomoći dane u inozemstvu i unutar općeg proračuna</t>
  </si>
  <si>
    <t>Pomoći unutar opće države</t>
  </si>
  <si>
    <t>Naknade građanima i kućanstvima  i dr.naknade</t>
  </si>
  <si>
    <t>Nakande građanima i kućanstvima iz proračuna</t>
  </si>
  <si>
    <t xml:space="preserve">Ostali rashodi </t>
  </si>
  <si>
    <t xml:space="preserve">Zemljište                                             </t>
  </si>
  <si>
    <t xml:space="preserve">Knjige                                     </t>
  </si>
  <si>
    <t>Rashodi za dodatna ulaganja na nefincijskoj imovini</t>
  </si>
  <si>
    <t>Izvršenje       2019.</t>
  </si>
  <si>
    <t>Pomoći od međunarosnih organizacija te institucija i tijela EU</t>
  </si>
  <si>
    <t>Kapitalne pomoći od međunarodnih organizacija</t>
  </si>
  <si>
    <t>Plaća za redovan rad</t>
  </si>
  <si>
    <t xml:space="preserve">Prijevozna sredstva                                          </t>
  </si>
  <si>
    <t xml:space="preserve">Ostala prava                              </t>
  </si>
  <si>
    <t xml:space="preserve">Ostala prava                        </t>
  </si>
  <si>
    <t>Indeks   2/1</t>
  </si>
  <si>
    <t>Indeks  2/1</t>
  </si>
  <si>
    <t>Izvor 8. NAMJENSKI PRIHODI OD ZADUŽIVANJA</t>
  </si>
  <si>
    <t>Prihodi i rashodi prema izvorima financiranja</t>
  </si>
  <si>
    <t>Prihodi i rashodi prema ekonomskoj klasifikaciji</t>
  </si>
  <si>
    <t>Rashodi prema organizacijskoj klasifikaciji</t>
  </si>
  <si>
    <t>Rashodi prema funkcijskoj klasifikaciji</t>
  </si>
  <si>
    <t>OPĆINA MURTER-KORNATI</t>
  </si>
  <si>
    <t>OIB: 95623894063</t>
  </si>
  <si>
    <t>MB: 02669722</t>
  </si>
  <si>
    <t>od 01.01. - 31.12.2020.</t>
  </si>
  <si>
    <t>Općina Murter-Kornati u 2020. godini nije davala jamstva.</t>
  </si>
  <si>
    <t>OPĆINE MURTER-KORNATI ZA 2020. GODINU</t>
  </si>
  <si>
    <t>2020.</t>
  </si>
  <si>
    <t>Tekuće pomoći od međunarodnih organizacija</t>
  </si>
  <si>
    <t>Kapitalne donacije</t>
  </si>
  <si>
    <t>Kapitalne donacije neprofitnim organizacijama</t>
  </si>
  <si>
    <t>Komunikacijska oprema</t>
  </si>
  <si>
    <t>Primljeni krediti i zajmovi od kreditnih i ostalih financijskih int.izvan jav.sektora</t>
  </si>
  <si>
    <t xml:space="preserve">Primici krediti od tuzemnih kreditnih ins.izvan javnog sektora                                        </t>
  </si>
  <si>
    <t>Primljeni krediti i zajmovi od kreditnih i ostalih financijskih intstitucija u jav.sektoru</t>
  </si>
  <si>
    <t xml:space="preserve">Primljeni krediti od kreditnih institucija u javnom sektoru </t>
  </si>
  <si>
    <t>Izdaci za otplatu kredita i zajmova</t>
  </si>
  <si>
    <t>Otplata glavnice primljenih kredita i zajmova</t>
  </si>
  <si>
    <t>Kapitalne pomoći od institucija i tijela EU</t>
  </si>
  <si>
    <t>Tekuće pomoći od HZMO,HZZ,HZZO</t>
  </si>
  <si>
    <t>Naknade od nefinacijske imovine</t>
  </si>
  <si>
    <t>Trošak sudskih postupaka</t>
  </si>
  <si>
    <t>Kamate za primljene kredite i zajmove od kreditnih i ostalih fin.inst.u j.sekt</t>
  </si>
  <si>
    <t>Kapitalne pomoći unutar općeg proračuna</t>
  </si>
  <si>
    <t>Oprema za održavanje i zaštitu</t>
  </si>
  <si>
    <t>Primljeni krediti od tuzemnih kreditnih institucija izvan j.sektora-kratkoročni</t>
  </si>
  <si>
    <t>Pomoći temeljem prijenosa EU sredstava</t>
  </si>
  <si>
    <t>Kapitalne pomoći temeljem prijenosa EU sredstava</t>
  </si>
  <si>
    <t>RAZDJEL            001    PREDSTAVNIČKO I IZVRŠNO TIJELO</t>
  </si>
  <si>
    <t>Program          1001   Javna uprava i administracija</t>
  </si>
  <si>
    <r>
      <t xml:space="preserve">Aktivnost           </t>
    </r>
    <r>
      <rPr>
        <b/>
        <sz val="10"/>
        <color indexed="8"/>
        <rFont val="Calibri"/>
        <family val="2"/>
      </rPr>
      <t xml:space="preserve"> 1001 01</t>
    </r>
    <r>
      <rPr>
        <b/>
        <sz val="9"/>
        <color indexed="8"/>
        <rFont val="Calibri"/>
        <family val="2"/>
      </rPr>
      <t xml:space="preserve">  Redovna djelatnost općinskog vijeća i načelnika</t>
    </r>
  </si>
  <si>
    <t xml:space="preserve">Rashodi za materijal i energiju </t>
  </si>
  <si>
    <t xml:space="preserve">Energija                        </t>
  </si>
  <si>
    <t xml:space="preserve">Rashodi za usluge    </t>
  </si>
  <si>
    <t>Ostali nespomnuti rashodi poslovanja</t>
  </si>
  <si>
    <t>Naknade za rad predstavničkih i izvršnih tijela, povjerenstava i sl.</t>
  </si>
  <si>
    <r>
      <t xml:space="preserve">  </t>
    </r>
    <r>
      <rPr>
        <b/>
        <sz val="10"/>
        <color indexed="8"/>
        <rFont val="Calibri"/>
        <family val="2"/>
      </rPr>
      <t xml:space="preserve">1001 03  </t>
    </r>
    <r>
      <rPr>
        <b/>
        <sz val="9"/>
        <color indexed="8"/>
        <rFont val="Calibri"/>
        <family val="2"/>
      </rPr>
      <t>Financiranje rada političkih stranaka</t>
    </r>
  </si>
  <si>
    <r>
      <t xml:space="preserve">   </t>
    </r>
    <r>
      <rPr>
        <b/>
        <sz val="10"/>
        <color indexed="8"/>
        <rFont val="Calibri"/>
        <family val="2"/>
      </rPr>
      <t xml:space="preserve">1001 07  </t>
    </r>
    <r>
      <rPr>
        <b/>
        <sz val="9"/>
        <color indexed="8"/>
        <rFont val="Calibri"/>
        <family val="2"/>
      </rPr>
      <t>Proračunska pričuva</t>
    </r>
  </si>
  <si>
    <t>Program         1002   Javna uprava i administracija</t>
  </si>
  <si>
    <r>
      <t xml:space="preserve">Aktivnost           </t>
    </r>
    <r>
      <rPr>
        <b/>
        <sz val="10"/>
        <color indexed="8"/>
        <rFont val="Calibri"/>
        <family val="2"/>
      </rPr>
      <t>1002 01</t>
    </r>
    <r>
      <rPr>
        <b/>
        <sz val="9"/>
        <color indexed="8"/>
        <rFont val="Calibri"/>
        <family val="2"/>
      </rPr>
      <t xml:space="preserve">  Redovna djelatnost jedinstvenog upravnog odjela</t>
    </r>
  </si>
  <si>
    <t xml:space="preserve">Ostali rashodi za zaposlene    </t>
  </si>
  <si>
    <t>Naknade za prijevoz, za rad na terenu i odvojeni život</t>
  </si>
  <si>
    <t xml:space="preserve">Energija                     </t>
  </si>
  <si>
    <t>Službena radna i zaštitna odjeća i obuća</t>
  </si>
  <si>
    <t>Usluge telefona,pošte i prijevoza</t>
  </si>
  <si>
    <t>Zdravstvene usluge</t>
  </si>
  <si>
    <t>Troškovi sudskih postupaka</t>
  </si>
  <si>
    <t>Ostali nespom.rashodi poslovanja</t>
  </si>
  <si>
    <t>Bankarske usluge i usluge pl.prom</t>
  </si>
  <si>
    <t>Pomoći dane unutar općeg proračuna</t>
  </si>
  <si>
    <t>Pomoći unutar općeg proračuna</t>
  </si>
  <si>
    <r>
      <t xml:space="preserve">Aktivnost    </t>
    </r>
    <r>
      <rPr>
        <b/>
        <sz val="10"/>
        <color indexed="8"/>
        <rFont val="Calibri"/>
        <family val="2"/>
      </rPr>
      <t xml:space="preserve">1002 02 </t>
    </r>
    <r>
      <rPr>
        <b/>
        <sz val="9"/>
        <color indexed="8"/>
        <rFont val="Calibri"/>
        <family val="2"/>
      </rPr>
      <t xml:space="preserve">   Nabava uredske i računalne opreme</t>
    </r>
  </si>
  <si>
    <t>Oprema za grijanje i hlađenje</t>
  </si>
  <si>
    <r>
      <t xml:space="preserve">Aktivnost   </t>
    </r>
    <r>
      <rPr>
        <b/>
        <sz val="10"/>
        <color indexed="8"/>
        <rFont val="Calibri"/>
        <family val="2"/>
      </rPr>
      <t>1002 03</t>
    </r>
    <r>
      <rPr>
        <b/>
        <sz val="9"/>
        <color indexed="8"/>
        <rFont val="Calibri"/>
        <family val="2"/>
      </rPr>
      <t xml:space="preserve">   Otplata kredita i zajmova</t>
    </r>
  </si>
  <si>
    <t xml:space="preserve">Funkcijska klasifikacija: 04 - ekonomski poslovi </t>
  </si>
  <si>
    <t>Izdaci za finacijsku imovinu i otplate zajmova</t>
  </si>
  <si>
    <t>Kamate za primljene kredite i zajmove</t>
  </si>
  <si>
    <r>
      <t xml:space="preserve">    </t>
    </r>
    <r>
      <rPr>
        <b/>
        <sz val="10"/>
        <color indexed="8"/>
        <rFont val="Calibri"/>
        <family val="2"/>
      </rPr>
      <t>1002 04</t>
    </r>
    <r>
      <rPr>
        <b/>
        <sz val="9"/>
        <color indexed="8"/>
        <rFont val="Calibri"/>
        <family val="2"/>
      </rPr>
      <t xml:space="preserve"> Obnova zemljišnih knjiga - Kornati</t>
    </r>
  </si>
  <si>
    <t xml:space="preserve">Program     1003  Zaštita i spašavanje građana,materijalnih i dr. dobara </t>
  </si>
  <si>
    <r>
      <t xml:space="preserve">Aktivnost       </t>
    </r>
    <r>
      <rPr>
        <b/>
        <sz val="10"/>
        <color indexed="8"/>
        <rFont val="Calibri"/>
        <family val="2"/>
      </rPr>
      <t xml:space="preserve"> 1003 01</t>
    </r>
    <r>
      <rPr>
        <b/>
        <sz val="9"/>
        <color indexed="8"/>
        <rFont val="Calibri"/>
        <family val="2"/>
      </rPr>
      <t xml:space="preserve">  Osnovna djelatnost  DVD-a</t>
    </r>
  </si>
  <si>
    <r>
      <t xml:space="preserve">   </t>
    </r>
    <r>
      <rPr>
        <b/>
        <sz val="10"/>
        <color indexed="8"/>
        <rFont val="Calibri"/>
        <family val="2"/>
      </rPr>
      <t xml:space="preserve">1003 02  </t>
    </r>
    <r>
      <rPr>
        <b/>
        <sz val="9"/>
        <color indexed="8"/>
        <rFont val="Calibri"/>
        <family val="2"/>
      </rPr>
      <t>Civilna zaštita, HGSS</t>
    </r>
  </si>
  <si>
    <t>Inetelektualne i osobne usluge</t>
  </si>
  <si>
    <t xml:space="preserve">   1003  03  Financiranja rada Hrvatskog Crvenog križa</t>
  </si>
  <si>
    <t>Program    1004  Izrada prostorno planske dokumentacije</t>
  </si>
  <si>
    <r>
      <t xml:space="preserve">Kapitalni projekt    </t>
    </r>
    <r>
      <rPr>
        <b/>
        <sz val="10"/>
        <color indexed="8"/>
        <rFont val="Calibri"/>
        <family val="2"/>
      </rPr>
      <t xml:space="preserve">1004 01 </t>
    </r>
    <r>
      <rPr>
        <b/>
        <sz val="9"/>
        <color indexed="8"/>
        <rFont val="Calibri"/>
        <family val="2"/>
      </rPr>
      <t xml:space="preserve">   Prostorno planiranje - općenite namjene</t>
    </r>
  </si>
  <si>
    <t>Prihodi za posebe namjene</t>
  </si>
  <si>
    <r>
      <t xml:space="preserve">Kapitalni projekt    </t>
    </r>
    <r>
      <rPr>
        <b/>
        <sz val="10"/>
        <color indexed="8"/>
        <rFont val="Calibri"/>
        <family val="2"/>
      </rPr>
      <t xml:space="preserve">1004 02 </t>
    </r>
    <r>
      <rPr>
        <b/>
        <sz val="9"/>
        <color indexed="8"/>
        <rFont val="Calibri"/>
        <family val="2"/>
      </rPr>
      <t xml:space="preserve">   Prostorno planiranje - DPU Hripe</t>
    </r>
  </si>
  <si>
    <t>Kapitalni projekt 1004 03 Prostorno programska studija razvitka uvale Hramina</t>
  </si>
  <si>
    <t>Izvor              Opći prihodi i primici</t>
  </si>
  <si>
    <r>
      <t xml:space="preserve">Aktivnost         </t>
    </r>
    <r>
      <rPr>
        <b/>
        <sz val="10"/>
        <color indexed="8"/>
        <rFont val="Calibri"/>
        <family val="2"/>
      </rPr>
      <t xml:space="preserve">1005 01  </t>
    </r>
    <r>
      <rPr>
        <b/>
        <sz val="9"/>
        <color indexed="8"/>
        <rFont val="Calibri"/>
        <family val="2"/>
      </rPr>
      <t>Održavanje javnih površina</t>
    </r>
  </si>
  <si>
    <t>Usluge tekućeg i invsticijskog održavanja</t>
  </si>
  <si>
    <r>
      <t xml:space="preserve">   </t>
    </r>
    <r>
      <rPr>
        <b/>
        <sz val="10"/>
        <color indexed="8"/>
        <rFont val="Calibri"/>
        <family val="2"/>
      </rPr>
      <t>1005 04</t>
    </r>
    <r>
      <rPr>
        <b/>
        <sz val="9"/>
        <color indexed="8"/>
        <rFont val="Calibri"/>
        <family val="2"/>
      </rPr>
      <t xml:space="preserve"> Održavanje javnih plaža</t>
    </r>
  </si>
  <si>
    <t>Ostale intelektualne usluge</t>
  </si>
  <si>
    <r>
      <t xml:space="preserve">   </t>
    </r>
    <r>
      <rPr>
        <b/>
        <sz val="10"/>
        <color indexed="8"/>
        <rFont val="Calibri"/>
        <family val="2"/>
      </rPr>
      <t>1005 05</t>
    </r>
    <r>
      <rPr>
        <b/>
        <sz val="9"/>
        <color indexed="8"/>
        <rFont val="Calibri"/>
        <family val="2"/>
      </rPr>
      <t xml:space="preserve">  Održavanje javne rasvjete</t>
    </r>
  </si>
  <si>
    <t xml:space="preserve">Energija                                                                      </t>
  </si>
  <si>
    <t>Rashodii za usluge</t>
  </si>
  <si>
    <t>Usluge tekućeg i invest.održ.</t>
  </si>
  <si>
    <r>
      <t xml:space="preserve">   </t>
    </r>
    <r>
      <rPr>
        <b/>
        <sz val="10"/>
        <color indexed="8"/>
        <rFont val="Calibri"/>
        <family val="2"/>
      </rPr>
      <t xml:space="preserve">1005 06 </t>
    </r>
    <r>
      <rPr>
        <b/>
        <sz val="9"/>
        <color indexed="8"/>
        <rFont val="Calibri"/>
        <family val="2"/>
      </rPr>
      <t xml:space="preserve"> Održavanje groblja i objekata na groblju</t>
    </r>
  </si>
  <si>
    <t xml:space="preserve">Rashodi za usluge       </t>
  </si>
  <si>
    <t>Intelektualne usluge</t>
  </si>
  <si>
    <r>
      <rPr>
        <b/>
        <sz val="10"/>
        <color indexed="8"/>
        <rFont val="Calibri"/>
        <family val="2"/>
      </rPr>
      <t xml:space="preserve">   1005 07 </t>
    </r>
    <r>
      <rPr>
        <b/>
        <sz val="9"/>
        <color indexed="8"/>
        <rFont val="Calibri"/>
        <family val="2"/>
      </rPr>
      <t>Održavanje općinskih objekata</t>
    </r>
  </si>
  <si>
    <t xml:space="preserve">Energija                                                </t>
  </si>
  <si>
    <t xml:space="preserve">Rashodi za usluge        </t>
  </si>
  <si>
    <t>Usluge tekućeg i invest.održavnja</t>
  </si>
  <si>
    <t>Rashodi za dod.ulaganja na nefinancijskoj imovini</t>
  </si>
  <si>
    <r>
      <t xml:space="preserve">  </t>
    </r>
    <r>
      <rPr>
        <b/>
        <sz val="10"/>
        <color indexed="8"/>
        <rFont val="Calibri"/>
        <family val="2"/>
      </rPr>
      <t xml:space="preserve">1005 08     </t>
    </r>
    <r>
      <rPr>
        <b/>
        <sz val="9"/>
        <color indexed="8"/>
        <rFont val="Calibri"/>
        <family val="2"/>
      </rPr>
      <t xml:space="preserve"> Održavanje sportske dvorane</t>
    </r>
  </si>
  <si>
    <t xml:space="preserve">Energija                                 </t>
  </si>
  <si>
    <t>Premija osiguranja ostale imovine</t>
  </si>
  <si>
    <t>1005 09        Održavanje poljskih puteva</t>
  </si>
  <si>
    <t xml:space="preserve">Rashodi za usluge     </t>
  </si>
  <si>
    <t xml:space="preserve">Usluge tekuć.i invest.održ.            </t>
  </si>
  <si>
    <t>Aktivnost         1005 10       Uređenje pješačkih i biciklističkih staza</t>
  </si>
  <si>
    <r>
      <t xml:space="preserve">Kapitalni projekt  </t>
    </r>
    <r>
      <rPr>
        <b/>
        <sz val="10"/>
        <color indexed="8"/>
        <rFont val="Calibri"/>
        <family val="2"/>
      </rPr>
      <t xml:space="preserve"> 1006 01</t>
    </r>
    <r>
      <rPr>
        <b/>
        <sz val="9"/>
        <color indexed="8"/>
        <rFont val="Calibri"/>
        <family val="2"/>
      </rPr>
      <t xml:space="preserve">  Uređenje nerazvrstanih cesta i nogostupa</t>
    </r>
  </si>
  <si>
    <t xml:space="preserve">Ceste                                </t>
  </si>
  <si>
    <r>
      <t xml:space="preserve">Kapitalni projekt   </t>
    </r>
    <r>
      <rPr>
        <b/>
        <sz val="10"/>
        <color indexed="8"/>
        <rFont val="Calibri"/>
        <family val="2"/>
      </rPr>
      <t>1006 02</t>
    </r>
    <r>
      <rPr>
        <b/>
        <sz val="9"/>
        <color indexed="8"/>
        <rFont val="Calibri"/>
        <family val="2"/>
      </rPr>
      <t xml:space="preserve">  Izgradnja obj. i uređ. vodoopskrbe</t>
    </r>
  </si>
  <si>
    <r>
      <t xml:space="preserve">Kapitalni projekt   </t>
    </r>
    <r>
      <rPr>
        <b/>
        <sz val="10"/>
        <color indexed="8"/>
        <rFont val="Calibri"/>
        <family val="2"/>
      </rPr>
      <t xml:space="preserve">1006 03 </t>
    </r>
    <r>
      <rPr>
        <b/>
        <sz val="9"/>
        <color indexed="8"/>
        <rFont val="Calibri"/>
        <family val="2"/>
      </rPr>
      <t xml:space="preserve"> Izgradnja obj. i uređ. odvodnje</t>
    </r>
  </si>
  <si>
    <t xml:space="preserve">Zemljište                                  </t>
  </si>
  <si>
    <r>
      <t>Kapitalni projekt</t>
    </r>
    <r>
      <rPr>
        <b/>
        <sz val="10"/>
        <color indexed="8"/>
        <rFont val="Calibri"/>
        <family val="2"/>
      </rPr>
      <t xml:space="preserve">   1006 04</t>
    </r>
    <r>
      <rPr>
        <b/>
        <sz val="9"/>
        <color indexed="8"/>
        <rFont val="Calibri"/>
        <family val="2"/>
      </rPr>
      <t xml:space="preserve"> Izgradnja oborinske odvodnje  </t>
    </r>
  </si>
  <si>
    <r>
      <t xml:space="preserve">Kapitalni projekt  </t>
    </r>
    <r>
      <rPr>
        <b/>
        <sz val="10"/>
        <color indexed="8"/>
        <rFont val="Calibri"/>
        <family val="2"/>
      </rPr>
      <t xml:space="preserve"> 1006 05  </t>
    </r>
    <r>
      <rPr>
        <b/>
        <sz val="9"/>
        <color indexed="8"/>
        <rFont val="Calibri"/>
        <family val="2"/>
      </rPr>
      <t xml:space="preserve">     Uređenje šetnice Latinsko idro</t>
    </r>
  </si>
  <si>
    <t xml:space="preserve">   Pomoći - FLAG</t>
  </si>
  <si>
    <r>
      <t xml:space="preserve">Kapitalni projekt  </t>
    </r>
    <r>
      <rPr>
        <b/>
        <sz val="10"/>
        <color indexed="8"/>
        <rFont val="Calibri"/>
        <family val="2"/>
      </rPr>
      <t xml:space="preserve"> 1006 06  </t>
    </r>
    <r>
      <rPr>
        <b/>
        <sz val="9"/>
        <color indexed="8"/>
        <rFont val="Calibri"/>
        <family val="2"/>
      </rPr>
      <t xml:space="preserve">     Izgradnja i uređenje plaže Luke</t>
    </r>
  </si>
  <si>
    <r>
      <t xml:space="preserve">Kapitalni projekt   </t>
    </r>
    <r>
      <rPr>
        <b/>
        <sz val="10"/>
        <color indexed="8"/>
        <rFont val="Calibri"/>
        <family val="2"/>
      </rPr>
      <t xml:space="preserve">1006 07  </t>
    </r>
    <r>
      <rPr>
        <b/>
        <sz val="9"/>
        <color indexed="8"/>
        <rFont val="Calibri"/>
        <family val="2"/>
      </rPr>
      <t xml:space="preserve">     Izgradnja i uređenje obale Podvršci</t>
    </r>
  </si>
  <si>
    <r>
      <t xml:space="preserve">Kapitalni projekt   </t>
    </r>
    <r>
      <rPr>
        <b/>
        <sz val="10"/>
        <color indexed="8"/>
        <rFont val="Calibri"/>
        <family val="2"/>
      </rPr>
      <t xml:space="preserve">1006 08  </t>
    </r>
    <r>
      <rPr>
        <b/>
        <sz val="9"/>
        <color indexed="8"/>
        <rFont val="Calibri"/>
        <family val="2"/>
      </rPr>
      <t xml:space="preserve">     Izgradnja javne rasvjete</t>
    </r>
  </si>
  <si>
    <t>Primitci od fin.imovine i zaduživanja</t>
  </si>
  <si>
    <r>
      <t xml:space="preserve">Kapitalni projekt  </t>
    </r>
    <r>
      <rPr>
        <b/>
        <sz val="10"/>
        <color indexed="8"/>
        <rFont val="Calibri"/>
        <family val="2"/>
      </rPr>
      <t xml:space="preserve"> 1006 09 </t>
    </r>
    <r>
      <rPr>
        <b/>
        <sz val="9"/>
        <color indexed="8"/>
        <rFont val="Calibri"/>
        <family val="2"/>
      </rPr>
      <t xml:space="preserve">     Izgradnja groblja i objekata na groblju</t>
    </r>
  </si>
  <si>
    <t>Kapitalne donacije vjerskim zajednicama</t>
  </si>
  <si>
    <t>Kapitalni projekt   1006 10  Izgradnja okretišta za autobuse i parking</t>
  </si>
  <si>
    <t>Višak prihoda iz prethodne godine</t>
  </si>
  <si>
    <r>
      <t xml:space="preserve">Kapitalni projekt   </t>
    </r>
    <r>
      <rPr>
        <b/>
        <sz val="10"/>
        <color indexed="8"/>
        <rFont val="Calibri"/>
        <family val="2"/>
      </rPr>
      <t>1006 11</t>
    </r>
    <r>
      <rPr>
        <b/>
        <sz val="9"/>
        <color indexed="8"/>
        <rFont val="Calibri"/>
        <family val="2"/>
      </rPr>
      <t xml:space="preserve">  Instalacija opreme za bežićni Internet - Wifi 4EU</t>
    </r>
  </si>
  <si>
    <t>Kapitalni projekt    1006 12  Uređenje skala prema crkvi Sv. Roko</t>
  </si>
  <si>
    <t>Kapitalni projekt  1006 13      Uređenje crkve Sv.Mihovila</t>
  </si>
  <si>
    <t>Kapitelne donacije</t>
  </si>
  <si>
    <t>Program    1007  Gradnja i uređenje poslovnih objekata</t>
  </si>
  <si>
    <t>Kapitalni projekt  1007 01  Gradnja  dječjeg vrtića</t>
  </si>
  <si>
    <t>Prihodi od financijske imovine i zaduživanja</t>
  </si>
  <si>
    <t>Poslovni objekti</t>
  </si>
  <si>
    <t xml:space="preserve">Pomoći                             </t>
  </si>
  <si>
    <t xml:space="preserve">Ostala prava                       </t>
  </si>
  <si>
    <t>Kapitalni projekt   1007 02  Izgradnja pristupnog puta - vrtić</t>
  </si>
  <si>
    <t>Kapitalni projekt    1007 03  Rekonstrukcija općinske zgrade i kinodvorane Žut</t>
  </si>
  <si>
    <t>Kapitalni projekt 1007 04 Dom za stare i nemoćne</t>
  </si>
  <si>
    <t>Izvor:              Opći prihodi i primici</t>
  </si>
  <si>
    <t>Kapitalni projekt 1007 05 Društveni centar Jedro</t>
  </si>
  <si>
    <t>Prihodi za poseben namjene</t>
  </si>
  <si>
    <t>Podlovni objekti</t>
  </si>
  <si>
    <t>Program    1008  Uređenje arheološko-rekreacijskog parka</t>
  </si>
  <si>
    <t>Kapitalni projekt   1008 01 Projekt Historic -  Uređenje arheološko-rekreacijskog parka Colentum</t>
  </si>
  <si>
    <t>Izvor:             Prihodi od finacijske imovine i zaduživanja</t>
  </si>
  <si>
    <t>Rahodi za usluge</t>
  </si>
  <si>
    <t>Rashodi za nabavu nefinacijske imovine</t>
  </si>
  <si>
    <t>Rahodi za nabavu proizvedene dugotrajne imovine</t>
  </si>
  <si>
    <t>Program    1009  Priprema dokumentacije za razvojne projekte i programe</t>
  </si>
  <si>
    <t>Kapitalni projekt    1009 01  Jadranski centar za održivi razvoj otoka i priobalja</t>
  </si>
  <si>
    <t xml:space="preserve">Kapitalni projekt    1009 02     Prezentacijski centar Amphorarium </t>
  </si>
  <si>
    <r>
      <t xml:space="preserve">Kapitalni projekt  </t>
    </r>
    <r>
      <rPr>
        <b/>
        <sz val="9"/>
        <color indexed="8"/>
        <rFont val="Calibri"/>
        <family val="2"/>
      </rPr>
      <t xml:space="preserve">  1009 03     Uređenje obale Murterski škoji</t>
    </r>
  </si>
  <si>
    <t>Program    1010        Program zaštite okoliša</t>
  </si>
  <si>
    <r>
      <t xml:space="preserve">Kapitalni projekt k   </t>
    </r>
    <r>
      <rPr>
        <b/>
        <sz val="9"/>
        <color indexed="8"/>
        <rFont val="Calibri"/>
        <family val="2"/>
      </rPr>
      <t>1010 01      Izgradnja reciklažnog dvorišta</t>
    </r>
  </si>
  <si>
    <r>
      <t xml:space="preserve">Kapitalni projekt    </t>
    </r>
    <r>
      <rPr>
        <b/>
        <sz val="9"/>
        <color indexed="8"/>
        <rFont val="Calibri"/>
        <family val="2"/>
      </rPr>
      <t>1010 02     Sanacija odlagališta Hripe</t>
    </r>
  </si>
  <si>
    <r>
      <t xml:space="preserve">   </t>
    </r>
    <r>
      <rPr>
        <b/>
        <sz val="9"/>
        <color indexed="8"/>
        <rFont val="Calibri"/>
        <family val="2"/>
      </rPr>
      <t>1010 03       Deratizacija i dezinsekcija</t>
    </r>
  </si>
  <si>
    <r>
      <t xml:space="preserve">Kapitalni projekt    </t>
    </r>
    <r>
      <rPr>
        <b/>
        <sz val="9"/>
        <color indexed="8"/>
        <rFont val="Calibri"/>
        <family val="2"/>
      </rPr>
      <t>1010 03     Nabava komunalne opreme</t>
    </r>
  </si>
  <si>
    <t>Program    1011   Predškolski odgoj</t>
  </si>
  <si>
    <r>
      <t xml:space="preserve">Aktivnost     </t>
    </r>
    <r>
      <rPr>
        <b/>
        <sz val="10"/>
        <color indexed="8"/>
        <rFont val="Calibri"/>
        <family val="2"/>
      </rPr>
      <t xml:space="preserve">1011 01 </t>
    </r>
    <r>
      <rPr>
        <b/>
        <sz val="9"/>
        <color indexed="8"/>
        <rFont val="Calibri"/>
        <family val="2"/>
      </rPr>
      <t xml:space="preserve">  Odgojno i administr. tehničko osoblje</t>
    </r>
  </si>
  <si>
    <t>tekuće pomoći unutar općeg proračuna</t>
  </si>
  <si>
    <t>Program   1012   Osnovno, srednjoškolsko i visokoškolsko  obrazovanje</t>
  </si>
  <si>
    <r>
      <t xml:space="preserve">  </t>
    </r>
    <r>
      <rPr>
        <b/>
        <sz val="10"/>
        <color indexed="8"/>
        <rFont val="Calibri"/>
        <family val="2"/>
      </rPr>
      <t xml:space="preserve"> 1012 01</t>
    </r>
    <r>
      <rPr>
        <b/>
        <sz val="9"/>
        <color indexed="8"/>
        <rFont val="Calibri"/>
        <family val="2"/>
      </rPr>
      <t xml:space="preserve">  Sufinanciranje troškova djece s poteškočama </t>
    </r>
  </si>
  <si>
    <r>
      <t xml:space="preserve">   </t>
    </r>
    <r>
      <rPr>
        <b/>
        <sz val="10"/>
        <color indexed="8"/>
        <rFont val="Calibri"/>
        <family val="2"/>
      </rPr>
      <t>1012 02</t>
    </r>
    <r>
      <rPr>
        <b/>
        <sz val="9"/>
        <color indexed="8"/>
        <rFont val="Calibri"/>
        <family val="2"/>
      </rPr>
      <t xml:space="preserve"> Stipendije i školarine prema soc. programu </t>
    </r>
  </si>
  <si>
    <t>Naknada građanima i kućanstvima u novcu</t>
  </si>
  <si>
    <r>
      <t xml:space="preserve">   </t>
    </r>
    <r>
      <rPr>
        <b/>
        <sz val="10"/>
        <color indexed="8"/>
        <rFont val="Calibri"/>
        <family val="2"/>
      </rPr>
      <t xml:space="preserve">1012 03 </t>
    </r>
    <r>
      <rPr>
        <b/>
        <sz val="9"/>
        <color indexed="8"/>
        <rFont val="Calibri"/>
        <family val="2"/>
      </rPr>
      <t xml:space="preserve"> Sufinanciranje troškova osnovnoškolskih programa</t>
    </r>
  </si>
  <si>
    <t>Ostali nespomenuti  rashodi poslovanja</t>
  </si>
  <si>
    <t>Program   1013     Socijalna skrb</t>
  </si>
  <si>
    <r>
      <t xml:space="preserve">   </t>
    </r>
    <r>
      <rPr>
        <b/>
        <sz val="10"/>
        <color indexed="8"/>
        <rFont val="Calibri"/>
        <family val="2"/>
      </rPr>
      <t>1013 01  Zaželi - Program zapošljavanja žena</t>
    </r>
    <r>
      <rPr>
        <b/>
        <sz val="9"/>
        <color indexed="8"/>
        <rFont val="Calibri"/>
        <family val="2"/>
      </rPr>
      <t xml:space="preserve"> </t>
    </r>
  </si>
  <si>
    <t xml:space="preserve">Plaća                                           </t>
  </si>
  <si>
    <t>Prijevozna sredstva</t>
  </si>
  <si>
    <t>Prijevozna sredstva u cestovnom prometu - bicikli</t>
  </si>
  <si>
    <r>
      <t xml:space="preserve">   </t>
    </r>
    <r>
      <rPr>
        <b/>
        <sz val="10"/>
        <color indexed="8"/>
        <rFont val="Calibri"/>
        <family val="2"/>
      </rPr>
      <t xml:space="preserve">1013 02 </t>
    </r>
    <r>
      <rPr>
        <b/>
        <sz val="9"/>
        <color indexed="8"/>
        <rFont val="Calibri"/>
        <family val="2"/>
      </rPr>
      <t xml:space="preserve"> Pomoć u novcu pojedincima i obiteljima</t>
    </r>
  </si>
  <si>
    <r>
      <t xml:space="preserve">   </t>
    </r>
    <r>
      <rPr>
        <b/>
        <sz val="10"/>
        <color indexed="8"/>
        <rFont val="Calibri"/>
        <family val="2"/>
      </rPr>
      <t xml:space="preserve">1013 03 </t>
    </r>
    <r>
      <rPr>
        <b/>
        <sz val="9"/>
        <color indexed="8"/>
        <rFont val="Calibri"/>
        <family val="2"/>
      </rPr>
      <t xml:space="preserve">  Troškovi ogrjeva</t>
    </r>
  </si>
  <si>
    <r>
      <t xml:space="preserve">   </t>
    </r>
    <r>
      <rPr>
        <b/>
        <sz val="10"/>
        <color indexed="8"/>
        <rFont val="Calibri"/>
        <family val="2"/>
      </rPr>
      <t xml:space="preserve">1013 04 </t>
    </r>
    <r>
      <rPr>
        <b/>
        <sz val="9"/>
        <color indexed="8"/>
        <rFont val="Calibri"/>
        <family val="2"/>
      </rPr>
      <t xml:space="preserve">    Potpore mladim obiteljima</t>
    </r>
  </si>
  <si>
    <r>
      <t xml:space="preserve"> </t>
    </r>
    <r>
      <rPr>
        <b/>
        <sz val="10"/>
        <color indexed="8"/>
        <rFont val="Calibri"/>
        <family val="2"/>
      </rPr>
      <t xml:space="preserve">  1013 05 </t>
    </r>
    <r>
      <rPr>
        <b/>
        <sz val="9"/>
        <color indexed="8"/>
        <rFont val="Calibri"/>
        <family val="2"/>
      </rPr>
      <t xml:space="preserve">    Potpore za novorođeno dijete</t>
    </r>
  </si>
  <si>
    <t>Program  1014   Javne potrebe ostalih udruga građana, pravnih i fizičkih osoba</t>
  </si>
  <si>
    <t xml:space="preserve">   1014 01   Hvidra, Dragovoljci i Veterani</t>
  </si>
  <si>
    <t>Aktivnost     1014 02  Financiranje rada LAG-a</t>
  </si>
  <si>
    <t xml:space="preserve">   1014 03  Financiranje rada vjerske zajednice</t>
  </si>
  <si>
    <t xml:space="preserve">   1014  04  Financiranje udruge Argonauta</t>
  </si>
  <si>
    <t xml:space="preserve">   1014  05 Rad mjesnog odbora</t>
  </si>
  <si>
    <t xml:space="preserve">   1014 06   Ostale tekuće donacije</t>
  </si>
  <si>
    <t>Program   1015   Promicanje kulture</t>
  </si>
  <si>
    <r>
      <t xml:space="preserve">   </t>
    </r>
    <r>
      <rPr>
        <b/>
        <sz val="10"/>
        <color indexed="8"/>
        <rFont val="Calibri"/>
        <family val="2"/>
      </rPr>
      <t xml:space="preserve">1015 01  </t>
    </r>
    <r>
      <rPr>
        <b/>
        <sz val="9"/>
        <color indexed="8"/>
        <rFont val="Calibri"/>
        <family val="2"/>
      </rPr>
      <t xml:space="preserve">   Manifestacije u kulturi</t>
    </r>
  </si>
  <si>
    <r>
      <t xml:space="preserve">  </t>
    </r>
    <r>
      <rPr>
        <b/>
        <sz val="10"/>
        <color indexed="8"/>
        <rFont val="Calibri"/>
        <family val="2"/>
      </rPr>
      <t xml:space="preserve">1015 02  </t>
    </r>
    <r>
      <rPr>
        <b/>
        <sz val="9"/>
        <color indexed="8"/>
        <rFont val="Calibri"/>
        <family val="2"/>
      </rPr>
      <t xml:space="preserve">   Djelatnost knjižnice</t>
    </r>
  </si>
  <si>
    <t>Doprinosi za obv.zdr.osi.</t>
  </si>
  <si>
    <t>Usluge telefona i pošte</t>
  </si>
  <si>
    <t xml:space="preserve">Knjige                                                </t>
  </si>
  <si>
    <r>
      <t xml:space="preserve">   </t>
    </r>
    <r>
      <rPr>
        <b/>
        <sz val="10"/>
        <rFont val="Calibri"/>
        <family val="2"/>
      </rPr>
      <t xml:space="preserve">1015 03 </t>
    </r>
    <r>
      <rPr>
        <b/>
        <sz val="9"/>
        <rFont val="Calibri"/>
        <family val="2"/>
      </rPr>
      <t xml:space="preserve">    Djelatnost kulturno umjetni. društava</t>
    </r>
  </si>
  <si>
    <r>
      <t xml:space="preserve">   </t>
    </r>
    <r>
      <rPr>
        <b/>
        <sz val="10"/>
        <rFont val="Calibri"/>
        <family val="2"/>
      </rPr>
      <t xml:space="preserve">1015 04 </t>
    </r>
    <r>
      <rPr>
        <b/>
        <sz val="9"/>
        <rFont val="Calibri"/>
        <family val="2"/>
      </rPr>
      <t xml:space="preserve">   Pokladni odbor</t>
    </r>
  </si>
  <si>
    <t>Program   1016   Razvoj sporta i rekreacije</t>
  </si>
  <si>
    <t>Kapitalni projekt   1016 01   Izgradnja športskog centra Murterski škoji</t>
  </si>
  <si>
    <r>
      <t xml:space="preserve">   </t>
    </r>
    <r>
      <rPr>
        <b/>
        <sz val="10"/>
        <color indexed="8"/>
        <rFont val="Calibri"/>
        <family val="2"/>
      </rPr>
      <t xml:space="preserve">1016 01 </t>
    </r>
    <r>
      <rPr>
        <b/>
        <sz val="9"/>
        <color indexed="8"/>
        <rFont val="Calibri"/>
        <family val="2"/>
      </rPr>
      <t xml:space="preserve">     Osnovna djelatnost športskih udruga</t>
    </r>
  </si>
  <si>
    <t xml:space="preserve">  1016  02     Djelatnost udruge Latinsko idro</t>
  </si>
  <si>
    <t>Rahodi za nabavu nefinacijske imovine</t>
  </si>
  <si>
    <t>Rashodi za dodatna ulaganja na nef.imovini</t>
  </si>
  <si>
    <t>Ostala nemat.proizvedena imovina</t>
  </si>
  <si>
    <t>Dop.za zdr. Zaželi</t>
  </si>
  <si>
    <t>Doprinosi na plaću</t>
  </si>
  <si>
    <t>za razdoblje od 01.01. do 31.12.2020.</t>
  </si>
  <si>
    <t>Službena,radna i zaštitna odjeća i obuća</t>
  </si>
  <si>
    <t>Prijevoza sredstva u cestovnom prometu</t>
  </si>
  <si>
    <t>Knjige umjetnička djela i ostale izložbene vrijednosti</t>
  </si>
  <si>
    <t xml:space="preserve">IZVJEŠTAJ
o zaduživanju/financiranju Proračuna Općine Murter-Kornati 
za razdoblje od 01.01. - 31.12.2020. godine </t>
  </si>
  <si>
    <t>U izvještajnom razdoblju Općina Murter-Kornati nije imala otplate kredita.</t>
  </si>
  <si>
    <t>Izvršenje     2020.</t>
  </si>
  <si>
    <t>Tekući  plan   2020.</t>
  </si>
  <si>
    <t xml:space="preserve">Tekući plan </t>
  </si>
  <si>
    <t>GLAVA               001  01  Poslovanje Općinskog vijeća i općinskog  načelnika</t>
  </si>
  <si>
    <t>Materijal i dijelovi za tekuće i invest. održav.</t>
  </si>
  <si>
    <t>Kamate za promljene kredite i zajmove od  finan. inst. izvan j. sek.</t>
  </si>
  <si>
    <t>Na temelju članka 110. Zakona o proračunu ("Narodne novine" broj 87/08, 136/12 i 15/15), članka 16. stavka 3. Pravilnika o godišnjem i polugodišnjem izvještaju o izvršenju proračuna ("Narodne novine" broj 24/13, 102/17, 1/20) i članka 44. Statuta Općine Murter-Kornati ("Službeni glasnik Općine Murter-Kornati" broj 2/21) načelnik Općine Murter-Kornati podnosi:</t>
  </si>
  <si>
    <t>Članak 2.</t>
  </si>
  <si>
    <t>Ovaj Godišnji izvještaj o izvršenju Proračuna Općine Murter-Kornati za 2020. godinu objavit će se u "Službenom glasniku Općine Murter-Kornati".</t>
  </si>
  <si>
    <t>Članak 1.</t>
  </si>
  <si>
    <t>Proračun Općine Murter-Kornati za razdoblje od 01.siječnja do 31.prosinca 2020. godine ostvaren je kako slijedi:</t>
  </si>
  <si>
    <t>URBROJ: 2182/18-03/1-21-1</t>
  </si>
  <si>
    <t>Murter, 23. ožujka 2021. godine</t>
  </si>
  <si>
    <t>KLASA: 400-08/21-01/01</t>
  </si>
</sst>
</file>

<file path=xl/styles.xml><?xml version="1.0" encoding="utf-8"?>
<styleSheet xmlns="http://schemas.openxmlformats.org/spreadsheetml/2006/main">
  <numFmts count="3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41A]d\.\ mmmm\ yyyy"/>
    <numFmt numFmtId="165" formatCode="&quot;Da&quot;;&quot;Da&quot;;&quot;Ne&quot;"/>
    <numFmt numFmtId="166" formatCode="&quot;Istinito&quot;;&quot;Istinito&quot;;&quot;Neistinito&quot;"/>
    <numFmt numFmtId="167" formatCode="&quot;Uključeno&quot;;&quot;Uključeno&quot;;&quot;Isključeno&quot;"/>
    <numFmt numFmtId="168" formatCode="[$€-2]\ #,##0.00_);[Red]\([$€-2]\ #,##0.00\)"/>
    <numFmt numFmtId="169" formatCode="0.000"/>
    <numFmt numFmtId="170" formatCode="0.0"/>
    <numFmt numFmtId="171" formatCode="#,##0.00\ &quot;kn&quot;"/>
    <numFmt numFmtId="172" formatCode="#,##0.000\ &quot;kn&quot;"/>
    <numFmt numFmtId="173" formatCode="#,##0.0\ &quot;kn&quot;"/>
    <numFmt numFmtId="174" formatCode="#,##0\ &quot;kn&quot;"/>
    <numFmt numFmtId="175" formatCode="0.0000000"/>
    <numFmt numFmtId="176" formatCode="0.000000"/>
    <numFmt numFmtId="177" formatCode="0.00000"/>
    <numFmt numFmtId="178" formatCode="0.0000"/>
    <numFmt numFmtId="179" formatCode="0.00000000"/>
    <numFmt numFmtId="180" formatCode="#,##0.000"/>
    <numFmt numFmtId="181" formatCode="#,##0.0"/>
    <numFmt numFmtId="182" formatCode="_-* #,##0.00\ [$kn-41A]_-;\-* #,##0.00\ [$kn-41A]_-;_-* &quot;-&quot;??\ [$kn-41A]_-;_-@_-"/>
    <numFmt numFmtId="183" formatCode="0.0%"/>
    <numFmt numFmtId="184" formatCode="00000"/>
    <numFmt numFmtId="185" formatCode="_(&quot;$&quot;* #,##0_);_(&quot;$&quot;* \(#,##0\);_(&quot;$&quot;* &quot;-&quot;_);_(@_)"/>
    <numFmt numFmtId="186" formatCode="_(&quot;$&quot;* #,##0.00_);_(&quot;$&quot;* \(#,##0.00\);_(&quot;$&quot;* &quot;-&quot;??_);_(@_)"/>
    <numFmt numFmtId="187" formatCode="dd\.mm\.yyyy"/>
    <numFmt numFmtId="188" formatCode="000"/>
    <numFmt numFmtId="189" formatCode="&quot;True&quot;;&quot;True&quot;;&quot;False&quot;"/>
    <numFmt numFmtId="190" formatCode="[$¥€-2]\ #,##0.00_);[Red]\([$€-2]\ #,##0.00\)"/>
  </numFmts>
  <fonts count="82">
    <font>
      <sz val="11"/>
      <color indexed="8"/>
      <name val="Calibri"/>
      <family val="2"/>
    </font>
    <font>
      <b/>
      <sz val="9"/>
      <color indexed="8"/>
      <name val="Calibri"/>
      <family val="2"/>
    </font>
    <font>
      <b/>
      <sz val="11"/>
      <color indexed="8"/>
      <name val="Calibri"/>
      <family val="2"/>
    </font>
    <font>
      <sz val="9"/>
      <color indexed="8"/>
      <name val="Calibri"/>
      <family val="2"/>
    </font>
    <font>
      <sz val="8"/>
      <color indexed="8"/>
      <name val="Calibri"/>
      <family val="2"/>
    </font>
    <font>
      <b/>
      <sz val="8"/>
      <color indexed="8"/>
      <name val="Calibri"/>
      <family val="2"/>
    </font>
    <font>
      <sz val="7.5"/>
      <color indexed="8"/>
      <name val="Calibri"/>
      <family val="2"/>
    </font>
    <font>
      <sz val="9"/>
      <name val="Calibri"/>
      <family val="2"/>
    </font>
    <font>
      <sz val="8"/>
      <name val="Calibri"/>
      <family val="2"/>
    </font>
    <font>
      <b/>
      <sz val="9"/>
      <name val="Calibri"/>
      <family val="2"/>
    </font>
    <font>
      <sz val="11"/>
      <color indexed="8"/>
      <name val="Times New Roman"/>
      <family val="1"/>
    </font>
    <font>
      <sz val="12"/>
      <color indexed="8"/>
      <name val="Times New Roman"/>
      <family val="1"/>
    </font>
    <font>
      <b/>
      <sz val="11"/>
      <color indexed="8"/>
      <name val="Times New Roman"/>
      <family val="1"/>
    </font>
    <font>
      <b/>
      <sz val="12"/>
      <color indexed="8"/>
      <name val="Times New Roman"/>
      <family val="1"/>
    </font>
    <font>
      <sz val="10"/>
      <name val="Arial"/>
      <family val="2"/>
    </font>
    <font>
      <b/>
      <sz val="10"/>
      <name val="Arial"/>
      <family val="2"/>
    </font>
    <font>
      <b/>
      <sz val="10"/>
      <color indexed="9"/>
      <name val="Arial"/>
      <family val="2"/>
    </font>
    <font>
      <b/>
      <sz val="8"/>
      <name val="Arial"/>
      <family val="2"/>
    </font>
    <font>
      <b/>
      <sz val="12"/>
      <name val="Times New Roman CE"/>
      <family val="1"/>
    </font>
    <font>
      <b/>
      <sz val="10"/>
      <name val="Arial CE"/>
      <family val="2"/>
    </font>
    <font>
      <sz val="10"/>
      <color indexed="8"/>
      <name val="MS Sans Serif"/>
      <family val="0"/>
    </font>
    <font>
      <b/>
      <sz val="10"/>
      <color indexed="8"/>
      <name val="Arial CE"/>
      <family val="2"/>
    </font>
    <font>
      <b/>
      <sz val="8"/>
      <name val="Arial CE"/>
      <family val="0"/>
    </font>
    <font>
      <b/>
      <sz val="8"/>
      <color indexed="8"/>
      <name val="Arial CE"/>
      <family val="0"/>
    </font>
    <font>
      <b/>
      <sz val="12"/>
      <color indexed="8"/>
      <name val="Arial CE"/>
      <family val="2"/>
    </font>
    <font>
      <sz val="9"/>
      <color indexed="8"/>
      <name val="Arial CE"/>
      <family val="0"/>
    </font>
    <font>
      <sz val="8.5"/>
      <name val="Arial"/>
      <family val="2"/>
    </font>
    <font>
      <sz val="9"/>
      <name val="Arial CE"/>
      <family val="2"/>
    </font>
    <font>
      <sz val="10"/>
      <color indexed="8"/>
      <name val="Arial CE"/>
      <family val="0"/>
    </font>
    <font>
      <sz val="11"/>
      <name val="Arial"/>
      <family val="2"/>
    </font>
    <font>
      <sz val="10"/>
      <name val="Arial CE"/>
      <family val="2"/>
    </font>
    <font>
      <b/>
      <sz val="10"/>
      <color indexed="8"/>
      <name val="Arial"/>
      <family val="2"/>
    </font>
    <font>
      <b/>
      <sz val="10"/>
      <color indexed="8"/>
      <name val="Calibri"/>
      <family val="2"/>
    </font>
    <font>
      <b/>
      <sz val="10"/>
      <name val="Calibri"/>
      <family val="2"/>
    </font>
    <font>
      <sz val="12"/>
      <name val="Times New Roman"/>
      <family val="1"/>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sz val="11"/>
      <color indexed="62"/>
      <name val="Calibri"/>
      <family val="2"/>
    </font>
    <font>
      <sz val="9"/>
      <color indexed="55"/>
      <name val="Calibri"/>
      <family val="2"/>
    </font>
    <font>
      <sz val="9"/>
      <color indexed="17"/>
      <name val="Calibri"/>
      <family val="2"/>
    </font>
    <font>
      <sz val="11"/>
      <name val="Calibri"/>
      <family val="2"/>
    </font>
    <font>
      <b/>
      <sz val="11"/>
      <color indexed="10"/>
      <name val="Calibri"/>
      <family val="2"/>
    </font>
    <font>
      <b/>
      <sz val="11"/>
      <name val="Calibri"/>
      <family val="2"/>
    </font>
    <font>
      <b/>
      <sz val="9"/>
      <color indexed="17"/>
      <name val="Calibri"/>
      <family val="2"/>
    </font>
    <font>
      <sz val="11"/>
      <color theme="1"/>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9"/>
      <color theme="0" tint="-0.3499799966812134"/>
      <name val="Calibri"/>
      <family val="2"/>
    </font>
    <font>
      <sz val="11"/>
      <color rgb="FF000000"/>
      <name val="Calibri"/>
      <family val="2"/>
    </font>
    <font>
      <sz val="9"/>
      <color theme="1"/>
      <name val="Calibri"/>
      <family val="2"/>
    </font>
    <font>
      <b/>
      <sz val="11"/>
      <color rgb="FFFF0000"/>
      <name val="Calibri"/>
      <family val="2"/>
    </font>
    <font>
      <b/>
      <sz val="11"/>
      <color rgb="FF000000"/>
      <name val="Calibri"/>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22"/>
        <bgColor indexed="64"/>
      </patternFill>
    </fill>
    <fill>
      <patternFill patternType="solid">
        <fgColor indexed="55"/>
        <bgColor indexed="64"/>
      </patternFill>
    </fill>
    <fill>
      <patternFill patternType="solid">
        <fgColor indexed="51"/>
        <bgColor indexed="64"/>
      </patternFill>
    </fill>
    <fill>
      <patternFill patternType="solid">
        <fgColor indexed="50"/>
        <bgColor indexed="64"/>
      </patternFill>
    </fill>
    <fill>
      <patternFill patternType="solid">
        <fgColor indexed="11"/>
        <bgColor indexed="64"/>
      </patternFill>
    </fill>
    <fill>
      <patternFill patternType="solid">
        <fgColor indexed="49"/>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indexed="42"/>
        <bgColor indexed="64"/>
      </patternFill>
    </fill>
    <fill>
      <patternFill patternType="solid">
        <fgColor indexed="42"/>
        <bgColor indexed="64"/>
      </patternFill>
    </fill>
    <fill>
      <patternFill patternType="solid">
        <fgColor indexed="27"/>
        <bgColor indexed="64"/>
      </patternFill>
    </fill>
    <fill>
      <patternFill patternType="solid">
        <fgColor indexed="26"/>
        <bgColor indexed="64"/>
      </patternFill>
    </fill>
    <fill>
      <patternFill patternType="solid">
        <fgColor rgb="FF969696"/>
        <bgColor indexed="64"/>
      </patternFill>
    </fill>
    <fill>
      <patternFill patternType="solid">
        <fgColor rgb="FFC0C0C0"/>
        <bgColor indexed="64"/>
      </patternFill>
    </fill>
    <fill>
      <patternFill patternType="solid">
        <fgColor rgb="FFFFFFFF"/>
        <bgColor indexed="64"/>
      </patternFill>
    </fill>
    <fill>
      <patternFill patternType="solid">
        <fgColor theme="0" tint="-0.04997999966144562"/>
        <bgColor indexed="64"/>
      </patternFill>
    </fill>
    <fill>
      <patternFill patternType="solid">
        <fgColor theme="8" tint="-0.24997000396251678"/>
        <bgColor indexed="64"/>
      </patternFill>
    </fill>
    <fill>
      <patternFill patternType="solid">
        <fgColor indexed="23"/>
        <bgColor indexed="64"/>
      </patternFill>
    </fill>
    <fill>
      <patternFill patternType="solid">
        <fgColor indexed="13"/>
        <bgColor indexed="64"/>
      </patternFill>
    </fill>
  </fills>
  <borders count="41">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hair"/>
      <top style="hair"/>
      <bottom style="hair"/>
    </border>
    <border>
      <left style="thin"/>
      <right style="thin"/>
      <top style="hair"/>
      <bottom style="hair"/>
    </border>
    <border>
      <left style="thin">
        <color indexed="8"/>
      </left>
      <right style="thin">
        <color indexed="8"/>
      </right>
      <top style="hair"/>
      <bottom style="hair"/>
    </border>
    <border>
      <left style="thin">
        <color indexed="8"/>
      </left>
      <right style="thin">
        <color indexed="8"/>
      </right>
      <top style="hair">
        <color indexed="8"/>
      </top>
      <bottom style="hair">
        <color indexed="8"/>
      </bottom>
    </border>
    <border>
      <left style="thin"/>
      <right style="hair"/>
      <top style="hair"/>
      <bottom style="thin"/>
    </border>
    <border>
      <left style="thin"/>
      <right style="thin"/>
      <top style="hair"/>
      <bottom style="thin"/>
    </border>
    <border>
      <left style="thin">
        <color indexed="8"/>
      </left>
      <right style="thin">
        <color indexed="8"/>
      </right>
      <top style="hair"/>
      <bottom style="thin"/>
    </border>
    <border>
      <left style="thin">
        <color indexed="8"/>
      </left>
      <right style="thin">
        <color indexed="8"/>
      </right>
      <top style="hair">
        <color indexed="8"/>
      </top>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border>
    <border>
      <left>
        <color indexed="63"/>
      </left>
      <right style="thin">
        <color indexed="8"/>
      </right>
      <top>
        <color indexed="63"/>
      </top>
      <bottom style="thin"/>
    </border>
    <border>
      <left style="hair"/>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style="thin"/>
      <top style="hair"/>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0" fillId="20" borderId="1" applyNumberFormat="0" applyFont="0" applyAlignment="0" applyProtection="0"/>
    <xf numFmtId="0" fontId="60" fillId="21" borderId="0" applyNumberFormat="0" applyBorder="0" applyAlignment="0" applyProtection="0"/>
    <xf numFmtId="0" fontId="61" fillId="0" borderId="0" applyNumberFormat="0" applyFill="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62" fillId="28" borderId="2" applyNumberFormat="0" applyAlignment="0" applyProtection="0"/>
    <xf numFmtId="0" fontId="63" fillId="28" borderId="3" applyNumberFormat="0" applyAlignment="0" applyProtection="0"/>
    <xf numFmtId="0" fontId="64" fillId="29" borderId="0" applyNumberFormat="0" applyBorder="0" applyAlignment="0" applyProtection="0"/>
    <xf numFmtId="0" fontId="65" fillId="0" borderId="0" applyNumberFormat="0" applyFill="0" applyBorder="0" applyAlignment="0" applyProtection="0"/>
    <xf numFmtId="0" fontId="66" fillId="0" borderId="4" applyNumberFormat="0" applyFill="0" applyAlignment="0" applyProtection="0"/>
    <xf numFmtId="0" fontId="67" fillId="0" borderId="5" applyNumberFormat="0" applyFill="0" applyAlignment="0" applyProtection="0"/>
    <xf numFmtId="0" fontId="68" fillId="0" borderId="6" applyNumberFormat="0" applyFill="0" applyAlignment="0" applyProtection="0"/>
    <xf numFmtId="0" fontId="68" fillId="0" borderId="0" applyNumberFormat="0" applyFill="0" applyBorder="0" applyAlignment="0" applyProtection="0"/>
    <xf numFmtId="0" fontId="69" fillId="30" borderId="0" applyNumberFormat="0" applyBorder="0" applyAlignment="0" applyProtection="0"/>
    <xf numFmtId="0" fontId="20" fillId="0" borderId="0">
      <alignment/>
      <protection/>
    </xf>
    <xf numFmtId="0" fontId="20" fillId="0" borderId="0">
      <alignment/>
      <protection/>
    </xf>
    <xf numFmtId="0" fontId="14" fillId="0" borderId="0">
      <alignment/>
      <protection/>
    </xf>
    <xf numFmtId="0" fontId="0" fillId="0" borderId="0">
      <alignment/>
      <protection/>
    </xf>
    <xf numFmtId="9" fontId="0" fillId="0" borderId="0" applyFont="0" applyFill="0" applyBorder="0" applyAlignment="0" applyProtection="0"/>
    <xf numFmtId="9" fontId="14" fillId="0" borderId="0" applyFont="0" applyFill="0" applyBorder="0" applyAlignment="0" applyProtection="0"/>
    <xf numFmtId="0" fontId="70" fillId="0" borderId="7" applyNumberFormat="0" applyFill="0" applyAlignment="0" applyProtection="0"/>
    <xf numFmtId="0" fontId="71" fillId="0" borderId="0" applyNumberFormat="0" applyFill="0" applyBorder="0" applyAlignment="0" applyProtection="0"/>
    <xf numFmtId="0" fontId="72" fillId="31" borderId="8"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73">
    <xf numFmtId="0" fontId="0" fillId="0" borderId="0" xfId="0" applyAlignment="1">
      <alignment/>
    </xf>
    <xf numFmtId="0" fontId="3" fillId="0" borderId="0" xfId="0" applyFont="1" applyFill="1" applyBorder="1" applyAlignment="1">
      <alignment/>
    </xf>
    <xf numFmtId="0" fontId="3" fillId="33" borderId="0" xfId="0" applyFont="1" applyFill="1" applyBorder="1" applyAlignment="1">
      <alignment/>
    </xf>
    <xf numFmtId="0" fontId="0" fillId="33" borderId="0" xfId="0" applyFill="1" applyBorder="1" applyAlignment="1">
      <alignment/>
    </xf>
    <xf numFmtId="0" fontId="4" fillId="33" borderId="0" xfId="0" applyFont="1" applyFill="1" applyBorder="1" applyAlignment="1">
      <alignment/>
    </xf>
    <xf numFmtId="0" fontId="3" fillId="34" borderId="0" xfId="0" applyFont="1" applyFill="1" applyBorder="1" applyAlignment="1">
      <alignment/>
    </xf>
    <xf numFmtId="0" fontId="5" fillId="33" borderId="0" xfId="0" applyFont="1" applyFill="1" applyBorder="1" applyAlignment="1">
      <alignment/>
    </xf>
    <xf numFmtId="0" fontId="4" fillId="33" borderId="0" xfId="0" applyFont="1" applyFill="1" applyBorder="1" applyAlignment="1">
      <alignment/>
    </xf>
    <xf numFmtId="0" fontId="5" fillId="33" borderId="0" xfId="0" applyFont="1" applyFill="1" applyBorder="1" applyAlignment="1">
      <alignment/>
    </xf>
    <xf numFmtId="0" fontId="3" fillId="0" borderId="0" xfId="0" applyFont="1" applyBorder="1" applyAlignment="1">
      <alignment/>
    </xf>
    <xf numFmtId="0" fontId="0" fillId="0" borderId="0" xfId="0" applyBorder="1" applyAlignment="1">
      <alignment/>
    </xf>
    <xf numFmtId="0" fontId="1" fillId="34" borderId="0" xfId="0" applyFont="1" applyFill="1" applyBorder="1" applyAlignment="1">
      <alignment/>
    </xf>
    <xf numFmtId="0" fontId="4" fillId="34" borderId="0" xfId="0" applyFont="1" applyFill="1" applyBorder="1" applyAlignment="1">
      <alignment/>
    </xf>
    <xf numFmtId="0" fontId="0" fillId="0" borderId="0" xfId="0" applyBorder="1" applyAlignment="1">
      <alignment/>
    </xf>
    <xf numFmtId="0" fontId="2" fillId="0" borderId="0" xfId="0" applyFont="1" applyBorder="1" applyAlignment="1">
      <alignment/>
    </xf>
    <xf numFmtId="0" fontId="2" fillId="33" borderId="0" xfId="0" applyFont="1" applyFill="1" applyBorder="1" applyAlignment="1">
      <alignment/>
    </xf>
    <xf numFmtId="49" fontId="4" fillId="35" borderId="0" xfId="0" applyNumberFormat="1" applyFont="1" applyFill="1" applyBorder="1" applyAlignment="1">
      <alignment/>
    </xf>
    <xf numFmtId="0" fontId="4" fillId="35" borderId="0" xfId="0" applyFont="1" applyFill="1" applyBorder="1" applyAlignment="1">
      <alignment/>
    </xf>
    <xf numFmtId="49" fontId="4" fillId="0" borderId="0" xfId="0" applyNumberFormat="1" applyFont="1" applyFill="1" applyBorder="1" applyAlignment="1">
      <alignment horizontal="center"/>
    </xf>
    <xf numFmtId="0" fontId="4" fillId="0" borderId="0" xfId="0" applyFont="1" applyBorder="1" applyAlignment="1">
      <alignment/>
    </xf>
    <xf numFmtId="0" fontId="4" fillId="0" borderId="0" xfId="0" applyFont="1" applyBorder="1" applyAlignment="1">
      <alignment/>
    </xf>
    <xf numFmtId="49" fontId="4" fillId="0" borderId="0" xfId="0" applyNumberFormat="1" applyFont="1" applyBorder="1" applyAlignment="1">
      <alignment/>
    </xf>
    <xf numFmtId="49" fontId="4" fillId="0" borderId="0" xfId="0" applyNumberFormat="1" applyFont="1" applyFill="1" applyBorder="1" applyAlignment="1">
      <alignment/>
    </xf>
    <xf numFmtId="49" fontId="4" fillId="0" borderId="0" xfId="0" applyNumberFormat="1" applyFont="1" applyBorder="1" applyAlignment="1">
      <alignment/>
    </xf>
    <xf numFmtId="0" fontId="0" fillId="0" borderId="0" xfId="0" applyFill="1" applyBorder="1" applyAlignment="1">
      <alignment/>
    </xf>
    <xf numFmtId="49" fontId="4" fillId="0" borderId="0" xfId="0" applyNumberFormat="1" applyFont="1" applyFill="1" applyBorder="1" applyAlignment="1">
      <alignment/>
    </xf>
    <xf numFmtId="0" fontId="6" fillId="0" borderId="0" xfId="0" applyFont="1" applyFill="1" applyBorder="1" applyAlignment="1">
      <alignment wrapText="1"/>
    </xf>
    <xf numFmtId="0" fontId="4" fillId="0" borderId="0" xfId="0" applyFont="1" applyFill="1" applyBorder="1" applyAlignment="1">
      <alignment/>
    </xf>
    <xf numFmtId="0" fontId="0" fillId="35" borderId="0" xfId="0" applyFill="1" applyBorder="1" applyAlignment="1">
      <alignment/>
    </xf>
    <xf numFmtId="49" fontId="5" fillId="0" borderId="0" xfId="0" applyNumberFormat="1" applyFont="1" applyBorder="1" applyAlignment="1">
      <alignment/>
    </xf>
    <xf numFmtId="49" fontId="8" fillId="0" borderId="0" xfId="0" applyNumberFormat="1" applyFont="1" applyBorder="1" applyAlignment="1">
      <alignment/>
    </xf>
    <xf numFmtId="0" fontId="0" fillId="0" borderId="0" xfId="0" applyAlignment="1">
      <alignment horizontal="left"/>
    </xf>
    <xf numFmtId="0" fontId="2" fillId="0" borderId="0" xfId="0" applyFont="1" applyAlignment="1">
      <alignment horizontal="left"/>
    </xf>
    <xf numFmtId="49" fontId="5" fillId="35" borderId="0" xfId="0" applyNumberFormat="1" applyFont="1" applyFill="1" applyBorder="1" applyAlignment="1">
      <alignment/>
    </xf>
    <xf numFmtId="0" fontId="4" fillId="36" borderId="0" xfId="0" applyFont="1" applyFill="1" applyBorder="1" applyAlignment="1">
      <alignment/>
    </xf>
    <xf numFmtId="0" fontId="0" fillId="36" borderId="0" xfId="0" applyFill="1" applyBorder="1" applyAlignment="1">
      <alignment/>
    </xf>
    <xf numFmtId="0" fontId="0" fillId="37" borderId="0" xfId="0" applyFill="1" applyBorder="1" applyAlignment="1">
      <alignment/>
    </xf>
    <xf numFmtId="0" fontId="4" fillId="37" borderId="0" xfId="0" applyFont="1" applyFill="1" applyBorder="1" applyAlignment="1">
      <alignment/>
    </xf>
    <xf numFmtId="49" fontId="4" fillId="37" borderId="0" xfId="0" applyNumberFormat="1" applyFont="1" applyFill="1" applyBorder="1" applyAlignment="1">
      <alignment/>
    </xf>
    <xf numFmtId="49" fontId="5" fillId="37" borderId="0" xfId="0" applyNumberFormat="1" applyFont="1" applyFill="1" applyBorder="1" applyAlignment="1">
      <alignment/>
    </xf>
    <xf numFmtId="49" fontId="4" fillId="36" borderId="0" xfId="0" applyNumberFormat="1" applyFont="1" applyFill="1" applyBorder="1" applyAlignment="1">
      <alignment/>
    </xf>
    <xf numFmtId="0" fontId="6" fillId="34" borderId="0" xfId="0" applyFont="1" applyFill="1" applyBorder="1" applyAlignment="1">
      <alignment horizontal="center" wrapText="1"/>
    </xf>
    <xf numFmtId="49" fontId="4" fillId="38" borderId="0" xfId="0" applyNumberFormat="1" applyFont="1" applyFill="1" applyBorder="1" applyAlignment="1">
      <alignment/>
    </xf>
    <xf numFmtId="0" fontId="0" fillId="38" borderId="0" xfId="0" applyFill="1" applyBorder="1" applyAlignment="1">
      <alignment/>
    </xf>
    <xf numFmtId="0" fontId="4" fillId="38" borderId="0" xfId="0" applyFont="1" applyFill="1" applyBorder="1" applyAlignment="1">
      <alignment/>
    </xf>
    <xf numFmtId="0" fontId="3" fillId="37" borderId="0" xfId="0" applyFont="1" applyFill="1" applyBorder="1" applyAlignment="1">
      <alignment/>
    </xf>
    <xf numFmtId="49" fontId="3" fillId="37" borderId="0" xfId="0" applyNumberFormat="1" applyFont="1" applyFill="1" applyBorder="1" applyAlignment="1">
      <alignment/>
    </xf>
    <xf numFmtId="0" fontId="3" fillId="0" borderId="10" xfId="0" applyFont="1" applyBorder="1" applyAlignment="1">
      <alignment horizontal="left"/>
    </xf>
    <xf numFmtId="0" fontId="3" fillId="0" borderId="10" xfId="0" applyFont="1" applyBorder="1" applyAlignment="1">
      <alignment/>
    </xf>
    <xf numFmtId="0" fontId="3" fillId="0" borderId="10" xfId="0" applyFont="1" applyFill="1" applyBorder="1" applyAlignment="1">
      <alignment horizontal="left"/>
    </xf>
    <xf numFmtId="0" fontId="3" fillId="0" borderId="10" xfId="0" applyFont="1" applyFill="1" applyBorder="1" applyAlignment="1">
      <alignment/>
    </xf>
    <xf numFmtId="0" fontId="0" fillId="0" borderId="10" xfId="0" applyBorder="1" applyAlignment="1">
      <alignment/>
    </xf>
    <xf numFmtId="0" fontId="3" fillId="0" borderId="11" xfId="0" applyFont="1" applyBorder="1" applyAlignment="1">
      <alignment/>
    </xf>
    <xf numFmtId="0" fontId="3" fillId="0" borderId="12" xfId="0" applyFont="1" applyBorder="1" applyAlignment="1">
      <alignment/>
    </xf>
    <xf numFmtId="0" fontId="0" fillId="0" borderId="11" xfId="0" applyBorder="1" applyAlignment="1">
      <alignment/>
    </xf>
    <xf numFmtId="0" fontId="1" fillId="0" borderId="10" xfId="0" applyFont="1" applyBorder="1" applyAlignment="1">
      <alignment horizontal="center"/>
    </xf>
    <xf numFmtId="3" fontId="3" fillId="0" borderId="10" xfId="0" applyNumberFormat="1"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3" fontId="3" fillId="0" borderId="11" xfId="0" applyNumberFormat="1" applyFont="1" applyBorder="1" applyAlignment="1">
      <alignment/>
    </xf>
    <xf numFmtId="0" fontId="3" fillId="0" borderId="17" xfId="0" applyFont="1" applyFill="1" applyBorder="1" applyAlignment="1">
      <alignment/>
    </xf>
    <xf numFmtId="0" fontId="3" fillId="0" borderId="13" xfId="0" applyFont="1" applyFill="1" applyBorder="1" applyAlignment="1">
      <alignment wrapText="1"/>
    </xf>
    <xf numFmtId="0" fontId="3" fillId="0" borderId="14" xfId="0" applyFont="1" applyFill="1" applyBorder="1" applyAlignment="1">
      <alignment wrapText="1"/>
    </xf>
    <xf numFmtId="0" fontId="3" fillId="0" borderId="18" xfId="0" applyFont="1" applyBorder="1" applyAlignment="1">
      <alignment/>
    </xf>
    <xf numFmtId="0" fontId="3" fillId="0" borderId="19" xfId="0" applyFont="1" applyBorder="1" applyAlignment="1">
      <alignment/>
    </xf>
    <xf numFmtId="0" fontId="0" fillId="0" borderId="0" xfId="0" applyNumberFormat="1" applyAlignment="1">
      <alignment vertical="justify" wrapText="1"/>
    </xf>
    <xf numFmtId="0" fontId="2" fillId="0" borderId="0" xfId="0" applyFont="1" applyAlignment="1">
      <alignment/>
    </xf>
    <xf numFmtId="0" fontId="3" fillId="0" borderId="0" xfId="0" applyFont="1" applyBorder="1" applyAlignment="1">
      <alignment horizontal="left"/>
    </xf>
    <xf numFmtId="0" fontId="1" fillId="0" borderId="10" xfId="0" applyFont="1" applyBorder="1" applyAlignment="1">
      <alignment horizontal="left"/>
    </xf>
    <xf numFmtId="0" fontId="3" fillId="0" borderId="0" xfId="0" applyFont="1" applyBorder="1" applyAlignment="1">
      <alignment horizontal="left" wrapText="1"/>
    </xf>
    <xf numFmtId="0" fontId="3" fillId="0" borderId="10" xfId="0" applyFont="1" applyBorder="1" applyAlignment="1">
      <alignment horizontal="left" vertical="top"/>
    </xf>
    <xf numFmtId="0" fontId="3" fillId="0" borderId="10" xfId="0" applyFont="1" applyBorder="1" applyAlignment="1">
      <alignment horizontal="justify" vertical="top" wrapText="1"/>
    </xf>
    <xf numFmtId="0" fontId="3" fillId="0" borderId="10" xfId="0" applyFont="1" applyBorder="1" applyAlignment="1">
      <alignment horizontal="left" wrapText="1"/>
    </xf>
    <xf numFmtId="0" fontId="1" fillId="0" borderId="10" xfId="0" applyFont="1" applyFill="1" applyBorder="1" applyAlignment="1">
      <alignment horizontal="left"/>
    </xf>
    <xf numFmtId="0" fontId="3" fillId="0" borderId="10" xfId="0" applyFont="1" applyBorder="1" applyAlignment="1">
      <alignment wrapText="1"/>
    </xf>
    <xf numFmtId="0" fontId="3" fillId="0" borderId="10" xfId="0" applyFont="1" applyBorder="1" applyAlignment="1">
      <alignment/>
    </xf>
    <xf numFmtId="3" fontId="3" fillId="0" borderId="12" xfId="0" applyNumberFormat="1" applyFont="1" applyBorder="1" applyAlignment="1">
      <alignment/>
    </xf>
    <xf numFmtId="0" fontId="1" fillId="0" borderId="13" xfId="0" applyFont="1" applyBorder="1" applyAlignment="1">
      <alignment/>
    </xf>
    <xf numFmtId="0" fontId="3" fillId="39" borderId="13" xfId="0" applyFont="1" applyFill="1" applyBorder="1" applyAlignment="1">
      <alignment/>
    </xf>
    <xf numFmtId="0" fontId="3" fillId="40" borderId="20" xfId="0" applyFont="1" applyFill="1" applyBorder="1" applyAlignment="1">
      <alignment/>
    </xf>
    <xf numFmtId="0" fontId="3" fillId="40" borderId="19" xfId="0" applyFont="1" applyFill="1" applyBorder="1" applyAlignment="1">
      <alignment/>
    </xf>
    <xf numFmtId="0" fontId="3" fillId="40" borderId="21" xfId="0" applyFont="1" applyFill="1" applyBorder="1" applyAlignment="1">
      <alignment/>
    </xf>
    <xf numFmtId="0" fontId="3" fillId="40" borderId="22" xfId="0" applyFont="1" applyFill="1" applyBorder="1" applyAlignment="1">
      <alignment/>
    </xf>
    <xf numFmtId="0" fontId="1" fillId="40" borderId="23" xfId="0" applyFont="1" applyFill="1" applyBorder="1" applyAlignment="1">
      <alignment horizontal="center"/>
    </xf>
    <xf numFmtId="0" fontId="1" fillId="0" borderId="11" xfId="0" applyFont="1" applyBorder="1" applyAlignment="1">
      <alignment horizontal="center" vertical="top"/>
    </xf>
    <xf numFmtId="0" fontId="3" fillId="0" borderId="15" xfId="0" applyFont="1" applyBorder="1" applyAlignment="1">
      <alignment vertical="top"/>
    </xf>
    <xf numFmtId="0" fontId="1" fillId="0" borderId="11" xfId="0" applyFont="1" applyBorder="1" applyAlignment="1">
      <alignment horizontal="center"/>
    </xf>
    <xf numFmtId="0" fontId="3" fillId="40" borderId="0" xfId="0" applyFont="1" applyFill="1" applyBorder="1" applyAlignment="1">
      <alignment/>
    </xf>
    <xf numFmtId="0" fontId="1" fillId="40" borderId="12" xfId="0" applyFont="1" applyFill="1" applyBorder="1" applyAlignment="1">
      <alignment horizontal="center"/>
    </xf>
    <xf numFmtId="0" fontId="1" fillId="39" borderId="17" xfId="0" applyFont="1" applyFill="1" applyBorder="1" applyAlignment="1">
      <alignment/>
    </xf>
    <xf numFmtId="0" fontId="4" fillId="40" borderId="12" xfId="0" applyFont="1" applyFill="1" applyBorder="1" applyAlignment="1">
      <alignment/>
    </xf>
    <xf numFmtId="0" fontId="4" fillId="40" borderId="23" xfId="0" applyFont="1" applyFill="1" applyBorder="1" applyAlignment="1">
      <alignment/>
    </xf>
    <xf numFmtId="0" fontId="1" fillId="40" borderId="0" xfId="0" applyFont="1" applyFill="1" applyBorder="1" applyAlignment="1">
      <alignment/>
    </xf>
    <xf numFmtId="0" fontId="0" fillId="0" borderId="0" xfId="0" applyNumberFormat="1" applyAlignment="1">
      <alignment vertical="top" wrapText="1"/>
    </xf>
    <xf numFmtId="0" fontId="1" fillId="40" borderId="0" xfId="0" applyFont="1" applyFill="1" applyBorder="1" applyAlignment="1">
      <alignment/>
    </xf>
    <xf numFmtId="0" fontId="1" fillId="39" borderId="17" xfId="0" applyFont="1" applyFill="1" applyBorder="1" applyAlignment="1">
      <alignment/>
    </xf>
    <xf numFmtId="0" fontId="1" fillId="0" borderId="18" xfId="0" applyFont="1" applyBorder="1" applyAlignment="1">
      <alignment horizontal="left"/>
    </xf>
    <xf numFmtId="0" fontId="1" fillId="0" borderId="12" xfId="0" applyFont="1" applyFill="1" applyBorder="1" applyAlignment="1">
      <alignment horizontal="left"/>
    </xf>
    <xf numFmtId="0" fontId="1" fillId="40" borderId="18" xfId="0" applyFont="1" applyFill="1" applyBorder="1" applyAlignment="1">
      <alignment/>
    </xf>
    <xf numFmtId="0" fontId="1" fillId="0" borderId="17" xfId="0" applyFont="1" applyFill="1" applyBorder="1" applyAlignment="1">
      <alignment horizontal="left"/>
    </xf>
    <xf numFmtId="3" fontId="3" fillId="39" borderId="14" xfId="0" applyNumberFormat="1" applyFont="1" applyFill="1" applyBorder="1" applyAlignment="1">
      <alignment/>
    </xf>
    <xf numFmtId="3" fontId="1" fillId="40" borderId="12" xfId="0" applyNumberFormat="1" applyFont="1" applyFill="1" applyBorder="1" applyAlignment="1">
      <alignment horizontal="center"/>
    </xf>
    <xf numFmtId="3" fontId="1" fillId="40" borderId="23" xfId="0" applyNumberFormat="1" applyFont="1" applyFill="1" applyBorder="1" applyAlignment="1">
      <alignment horizontal="center"/>
    </xf>
    <xf numFmtId="0" fontId="3" fillId="39" borderId="14" xfId="0" applyFont="1" applyFill="1" applyBorder="1" applyAlignment="1">
      <alignment/>
    </xf>
    <xf numFmtId="0" fontId="3" fillId="0" borderId="0" xfId="0" applyFont="1" applyBorder="1" applyAlignment="1">
      <alignment horizontal="justify" vertical="justify" wrapText="1"/>
    </xf>
    <xf numFmtId="0" fontId="1" fillId="0" borderId="0" xfId="0" applyFont="1" applyBorder="1" applyAlignment="1">
      <alignment horizontal="left"/>
    </xf>
    <xf numFmtId="3" fontId="3" fillId="0" borderId="19" xfId="0" applyNumberFormat="1" applyFont="1" applyBorder="1" applyAlignment="1">
      <alignment/>
    </xf>
    <xf numFmtId="0" fontId="3" fillId="39" borderId="21" xfId="0" applyFont="1" applyFill="1" applyBorder="1" applyAlignment="1">
      <alignment/>
    </xf>
    <xf numFmtId="0" fontId="3" fillId="0" borderId="17" xfId="0" applyFont="1" applyBorder="1" applyAlignment="1">
      <alignment/>
    </xf>
    <xf numFmtId="0" fontId="3" fillId="0" borderId="17" xfId="0" applyFont="1" applyBorder="1" applyAlignment="1">
      <alignment horizontal="left" vertical="top"/>
    </xf>
    <xf numFmtId="0" fontId="3" fillId="0" borderId="13" xfId="0" applyFont="1" applyBorder="1" applyAlignment="1">
      <alignment horizontal="justify" vertical="top" wrapText="1"/>
    </xf>
    <xf numFmtId="0" fontId="3" fillId="0" borderId="14" xfId="0" applyFont="1" applyBorder="1" applyAlignment="1">
      <alignment horizontal="justify" vertical="top" wrapText="1"/>
    </xf>
    <xf numFmtId="3" fontId="7" fillId="0" borderId="10" xfId="0" applyNumberFormat="1" applyFont="1" applyBorder="1" applyAlignment="1">
      <alignment/>
    </xf>
    <xf numFmtId="3" fontId="1" fillId="0" borderId="10" xfId="0" applyNumberFormat="1" applyFont="1" applyBorder="1" applyAlignment="1">
      <alignment/>
    </xf>
    <xf numFmtId="0" fontId="1" fillId="0" borderId="10" xfId="0" applyFont="1" applyBorder="1" applyAlignment="1">
      <alignment/>
    </xf>
    <xf numFmtId="0" fontId="1" fillId="0" borderId="24" xfId="0" applyFont="1" applyBorder="1" applyAlignment="1">
      <alignment/>
    </xf>
    <xf numFmtId="0" fontId="1" fillId="0" borderId="15" xfId="0" applyFont="1" applyBorder="1" applyAlignment="1">
      <alignment/>
    </xf>
    <xf numFmtId="0" fontId="1" fillId="0" borderId="16" xfId="0" applyFont="1" applyBorder="1" applyAlignment="1">
      <alignment/>
    </xf>
    <xf numFmtId="3" fontId="1" fillId="0" borderId="23" xfId="0" applyNumberFormat="1" applyFont="1" applyBorder="1" applyAlignment="1">
      <alignment/>
    </xf>
    <xf numFmtId="0" fontId="1" fillId="0" borderId="17"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0" xfId="0" applyAlignment="1">
      <alignment wrapText="1"/>
    </xf>
    <xf numFmtId="0" fontId="12" fillId="0" borderId="0" xfId="0" applyFont="1" applyAlignment="1">
      <alignment horizontal="center" wrapText="1"/>
    </xf>
    <xf numFmtId="0" fontId="10" fillId="0" borderId="0" xfId="0" applyFont="1" applyAlignment="1">
      <alignment wrapText="1"/>
    </xf>
    <xf numFmtId="0" fontId="12" fillId="0" borderId="0" xfId="0" applyFont="1" applyAlignment="1">
      <alignment horizontal="left" wrapText="1"/>
    </xf>
    <xf numFmtId="0" fontId="12" fillId="0" borderId="15" xfId="0" applyFont="1" applyBorder="1" applyAlignment="1">
      <alignment/>
    </xf>
    <xf numFmtId="0" fontId="10" fillId="0" borderId="15" xfId="0" applyFont="1" applyBorder="1" applyAlignment="1">
      <alignment/>
    </xf>
    <xf numFmtId="49" fontId="1" fillId="40" borderId="23" xfId="0" applyNumberFormat="1" applyFont="1" applyFill="1" applyBorder="1" applyAlignment="1">
      <alignment horizontal="center"/>
    </xf>
    <xf numFmtId="4" fontId="3" fillId="0" borderId="11" xfId="0" applyNumberFormat="1" applyFont="1" applyBorder="1" applyAlignment="1">
      <alignment/>
    </xf>
    <xf numFmtId="2" fontId="3" fillId="0" borderId="11" xfId="0" applyNumberFormat="1" applyFont="1" applyBorder="1" applyAlignment="1">
      <alignment/>
    </xf>
    <xf numFmtId="2" fontId="3" fillId="0" borderId="12" xfId="0" applyNumberFormat="1" applyFont="1" applyBorder="1" applyAlignment="1">
      <alignment/>
    </xf>
    <xf numFmtId="4" fontId="1" fillId="0" borderId="10" xfId="0" applyNumberFormat="1" applyFont="1" applyBorder="1" applyAlignment="1">
      <alignment/>
    </xf>
    <xf numFmtId="4" fontId="3" fillId="0" borderId="10" xfId="0" applyNumberFormat="1" applyFont="1" applyBorder="1" applyAlignment="1">
      <alignment/>
    </xf>
    <xf numFmtId="4" fontId="3" fillId="0" borderId="12" xfId="0" applyNumberFormat="1" applyFont="1" applyBorder="1" applyAlignment="1">
      <alignment/>
    </xf>
    <xf numFmtId="3" fontId="3" fillId="0" borderId="22" xfId="0" applyNumberFormat="1" applyFont="1" applyBorder="1" applyAlignment="1">
      <alignment/>
    </xf>
    <xf numFmtId="3" fontId="3" fillId="0" borderId="24" xfId="0" applyNumberFormat="1" applyFont="1" applyBorder="1" applyAlignment="1">
      <alignment/>
    </xf>
    <xf numFmtId="4" fontId="1" fillId="0" borderId="12" xfId="0" applyNumberFormat="1" applyFont="1" applyBorder="1" applyAlignment="1">
      <alignment/>
    </xf>
    <xf numFmtId="4" fontId="1" fillId="0" borderId="22" xfId="0" applyNumberFormat="1" applyFont="1" applyBorder="1" applyAlignment="1">
      <alignment/>
    </xf>
    <xf numFmtId="4" fontId="3" fillId="0" borderId="24" xfId="0" applyNumberFormat="1" applyFont="1" applyBorder="1" applyAlignment="1">
      <alignment/>
    </xf>
    <xf numFmtId="0" fontId="77" fillId="40" borderId="18" xfId="0" applyFont="1" applyFill="1" applyBorder="1" applyAlignment="1">
      <alignment/>
    </xf>
    <xf numFmtId="4" fontId="3" fillId="0" borderId="19" xfId="0" applyNumberFormat="1" applyFont="1" applyBorder="1" applyAlignment="1">
      <alignment/>
    </xf>
    <xf numFmtId="0" fontId="0" fillId="40" borderId="12" xfId="0" applyFont="1" applyFill="1" applyBorder="1" applyAlignment="1">
      <alignment/>
    </xf>
    <xf numFmtId="0" fontId="0" fillId="40" borderId="21" xfId="0" applyFont="1" applyFill="1" applyBorder="1" applyAlignment="1">
      <alignment/>
    </xf>
    <xf numFmtId="0" fontId="1" fillId="40" borderId="23" xfId="0" applyFont="1" applyFill="1" applyBorder="1" applyAlignment="1">
      <alignment/>
    </xf>
    <xf numFmtId="0" fontId="2" fillId="40" borderId="0" xfId="0" applyFont="1" applyFill="1" applyBorder="1" applyAlignment="1">
      <alignment/>
    </xf>
    <xf numFmtId="0" fontId="1" fillId="40" borderId="11" xfId="0" applyFont="1" applyFill="1" applyBorder="1" applyAlignment="1">
      <alignment wrapText="1"/>
    </xf>
    <xf numFmtId="0" fontId="0" fillId="40" borderId="15" xfId="0" applyFont="1" applyFill="1" applyBorder="1" applyAlignment="1">
      <alignment/>
    </xf>
    <xf numFmtId="0" fontId="1" fillId="39" borderId="11" xfId="0" applyFont="1" applyFill="1" applyBorder="1" applyAlignment="1">
      <alignment/>
    </xf>
    <xf numFmtId="0" fontId="3" fillId="39" borderId="11" xfId="0" applyFont="1" applyFill="1" applyBorder="1" applyAlignment="1">
      <alignment/>
    </xf>
    <xf numFmtId="0" fontId="3" fillId="40" borderId="12" xfId="0" applyFont="1" applyFill="1" applyBorder="1" applyAlignment="1">
      <alignment/>
    </xf>
    <xf numFmtId="0" fontId="3" fillId="40" borderId="22" xfId="0" applyFont="1" applyFill="1" applyBorder="1" applyAlignment="1">
      <alignment/>
    </xf>
    <xf numFmtId="3" fontId="1" fillId="40" borderId="12" xfId="0" applyNumberFormat="1" applyFont="1" applyFill="1" applyBorder="1" applyAlignment="1">
      <alignment/>
    </xf>
    <xf numFmtId="0" fontId="3" fillId="39" borderId="21" xfId="0" applyFont="1" applyFill="1" applyBorder="1" applyAlignment="1">
      <alignment/>
    </xf>
    <xf numFmtId="0" fontId="3" fillId="39" borderId="13" xfId="0" applyFont="1" applyFill="1" applyBorder="1" applyAlignment="1">
      <alignment/>
    </xf>
    <xf numFmtId="0" fontId="3" fillId="0" borderId="11" xfId="0" applyFont="1" applyBorder="1" applyAlignment="1">
      <alignment horizontal="left"/>
    </xf>
    <xf numFmtId="0" fontId="3" fillId="0" borderId="11" xfId="0" applyFont="1" applyBorder="1" applyAlignment="1">
      <alignment/>
    </xf>
    <xf numFmtId="0" fontId="3" fillId="0" borderId="24" xfId="0" applyFont="1" applyBorder="1" applyAlignment="1">
      <alignment/>
    </xf>
    <xf numFmtId="3" fontId="3" fillId="0" borderId="11" xfId="0" applyNumberFormat="1" applyFont="1" applyBorder="1" applyAlignment="1">
      <alignment/>
    </xf>
    <xf numFmtId="0" fontId="0" fillId="0" borderId="11" xfId="0" applyFont="1" applyBorder="1" applyAlignment="1">
      <alignment/>
    </xf>
    <xf numFmtId="0" fontId="3" fillId="0" borderId="10" xfId="0" applyFont="1" applyBorder="1" applyAlignment="1">
      <alignment horizontal="left"/>
    </xf>
    <xf numFmtId="0" fontId="3" fillId="0" borderId="10" xfId="0" applyFont="1" applyBorder="1" applyAlignment="1">
      <alignment/>
    </xf>
    <xf numFmtId="0" fontId="3" fillId="0" borderId="17" xfId="0" applyFont="1" applyBorder="1" applyAlignment="1">
      <alignment/>
    </xf>
    <xf numFmtId="3" fontId="3" fillId="0" borderId="10" xfId="0" applyNumberFormat="1" applyFont="1" applyBorder="1" applyAlignment="1">
      <alignment/>
    </xf>
    <xf numFmtId="0" fontId="0" fillId="0" borderId="10" xfId="0" applyFont="1" applyBorder="1" applyAlignment="1">
      <alignment/>
    </xf>
    <xf numFmtId="0" fontId="3" fillId="0" borderId="12" xfId="0" applyFont="1" applyBorder="1" applyAlignment="1">
      <alignment horizontal="left"/>
    </xf>
    <xf numFmtId="0" fontId="3" fillId="0" borderId="12" xfId="0" applyFont="1" applyBorder="1" applyAlignment="1">
      <alignment/>
    </xf>
    <xf numFmtId="0" fontId="3" fillId="0" borderId="22" xfId="0" applyFont="1" applyBorder="1" applyAlignment="1">
      <alignment/>
    </xf>
    <xf numFmtId="3" fontId="3" fillId="0" borderId="12" xfId="0" applyNumberFormat="1" applyFont="1" applyBorder="1" applyAlignment="1">
      <alignment/>
    </xf>
    <xf numFmtId="0" fontId="3" fillId="0" borderId="21" xfId="0" applyFont="1" applyBorder="1" applyAlignment="1">
      <alignment/>
    </xf>
    <xf numFmtId="0" fontId="0" fillId="0" borderId="12" xfId="0" applyFont="1" applyBorder="1" applyAlignment="1">
      <alignment/>
    </xf>
    <xf numFmtId="0" fontId="3" fillId="40" borderId="21" xfId="0" applyFont="1" applyFill="1" applyBorder="1" applyAlignment="1">
      <alignment/>
    </xf>
    <xf numFmtId="3" fontId="9" fillId="40" borderId="12" xfId="0" applyNumberFormat="1" applyFont="1" applyFill="1" applyBorder="1" applyAlignment="1">
      <alignment/>
    </xf>
    <xf numFmtId="0" fontId="3" fillId="0" borderId="10" xfId="0" applyFont="1" applyFill="1" applyBorder="1" applyAlignment="1">
      <alignment horizontal="left"/>
    </xf>
    <xf numFmtId="0" fontId="3" fillId="0" borderId="10" xfId="0" applyFont="1" applyFill="1" applyBorder="1" applyAlignment="1">
      <alignment/>
    </xf>
    <xf numFmtId="0" fontId="3" fillId="0" borderId="17" xfId="0" applyFont="1" applyFill="1" applyBorder="1" applyAlignment="1">
      <alignment/>
    </xf>
    <xf numFmtId="0" fontId="3" fillId="0" borderId="12" xfId="0" applyFont="1" applyFill="1" applyBorder="1" applyAlignment="1">
      <alignment horizontal="left"/>
    </xf>
    <xf numFmtId="0" fontId="3" fillId="0" borderId="11" xfId="0" applyFont="1" applyFill="1" applyBorder="1" applyAlignment="1">
      <alignment horizontal="left"/>
    </xf>
    <xf numFmtId="0" fontId="3" fillId="0" borderId="11" xfId="0" applyFont="1" applyFill="1" applyBorder="1" applyAlignment="1">
      <alignment/>
    </xf>
    <xf numFmtId="0" fontId="3" fillId="40" borderId="20" xfId="0" applyFont="1" applyFill="1" applyBorder="1" applyAlignment="1">
      <alignment/>
    </xf>
    <xf numFmtId="0" fontId="3" fillId="0" borderId="17" xfId="0" applyFont="1" applyBorder="1" applyAlignment="1">
      <alignment horizontal="left"/>
    </xf>
    <xf numFmtId="0" fontId="3" fillId="0" borderId="14" xfId="0" applyFont="1" applyBorder="1" applyAlignment="1">
      <alignment/>
    </xf>
    <xf numFmtId="0" fontId="3" fillId="41" borderId="11" xfId="0" applyFont="1" applyFill="1" applyBorder="1" applyAlignment="1">
      <alignment/>
    </xf>
    <xf numFmtId="3" fontId="1" fillId="42" borderId="12" xfId="0" applyNumberFormat="1" applyFont="1" applyFill="1" applyBorder="1" applyAlignment="1">
      <alignment/>
    </xf>
    <xf numFmtId="0" fontId="3" fillId="41" borderId="11" xfId="0" applyFont="1" applyFill="1" applyBorder="1" applyAlignment="1">
      <alignment horizontal="left"/>
    </xf>
    <xf numFmtId="0" fontId="3" fillId="0" borderId="23" xfId="0" applyFont="1" applyBorder="1" applyAlignment="1">
      <alignment horizontal="left"/>
    </xf>
    <xf numFmtId="0" fontId="3" fillId="0" borderId="23" xfId="0" applyFont="1" applyBorder="1" applyAlignment="1">
      <alignment/>
    </xf>
    <xf numFmtId="3" fontId="3" fillId="0" borderId="10" xfId="0" applyNumberFormat="1" applyFont="1" applyFill="1" applyBorder="1" applyAlignment="1">
      <alignment/>
    </xf>
    <xf numFmtId="0" fontId="3" fillId="0" borderId="23" xfId="0" applyFont="1" applyFill="1" applyBorder="1" applyAlignment="1">
      <alignment horizontal="left"/>
    </xf>
    <xf numFmtId="3" fontId="3" fillId="0" borderId="11" xfId="0" applyNumberFormat="1" applyFont="1" applyFill="1" applyBorder="1" applyAlignment="1">
      <alignment/>
    </xf>
    <xf numFmtId="0" fontId="7" fillId="0" borderId="10" xfId="0" applyFont="1" applyBorder="1" applyAlignment="1">
      <alignment/>
    </xf>
    <xf numFmtId="0" fontId="53" fillId="0" borderId="10" xfId="0" applyFont="1" applyBorder="1" applyAlignment="1">
      <alignment/>
    </xf>
    <xf numFmtId="0" fontId="7" fillId="0" borderId="11" xfId="0" applyFont="1" applyBorder="1" applyAlignment="1">
      <alignment/>
    </xf>
    <xf numFmtId="0" fontId="53" fillId="0" borderId="11" xfId="0" applyFont="1" applyBorder="1" applyAlignment="1">
      <alignment/>
    </xf>
    <xf numFmtId="3" fontId="7" fillId="0" borderId="10" xfId="0" applyNumberFormat="1" applyFont="1" applyBorder="1" applyAlignment="1">
      <alignment/>
    </xf>
    <xf numFmtId="0" fontId="7" fillId="0" borderId="11" xfId="0" applyFont="1" applyBorder="1" applyAlignment="1">
      <alignment horizontal="left"/>
    </xf>
    <xf numFmtId="0" fontId="7" fillId="0" borderId="10" xfId="0" applyFont="1" applyBorder="1" applyAlignment="1">
      <alignment horizontal="left"/>
    </xf>
    <xf numFmtId="3" fontId="3" fillId="43" borderId="10" xfId="0" applyNumberFormat="1" applyFont="1" applyFill="1" applyBorder="1" applyAlignment="1">
      <alignment/>
    </xf>
    <xf numFmtId="0" fontId="2" fillId="40" borderId="12" xfId="0" applyFont="1" applyFill="1" applyBorder="1" applyAlignment="1">
      <alignment/>
    </xf>
    <xf numFmtId="0" fontId="7" fillId="40" borderId="20" xfId="0" applyFont="1" applyFill="1" applyBorder="1" applyAlignment="1">
      <alignment/>
    </xf>
    <xf numFmtId="3" fontId="3" fillId="0" borderId="10" xfId="0" applyNumberFormat="1" applyFont="1" applyBorder="1" applyAlignment="1" quotePrefix="1">
      <alignment/>
    </xf>
    <xf numFmtId="0" fontId="7" fillId="0" borderId="10" xfId="0" applyFont="1" applyFill="1" applyBorder="1" applyAlignment="1">
      <alignment/>
    </xf>
    <xf numFmtId="3" fontId="3" fillId="0" borderId="23" xfId="0" applyNumberFormat="1" applyFont="1" applyBorder="1" applyAlignment="1">
      <alignment/>
    </xf>
    <xf numFmtId="0" fontId="7" fillId="42" borderId="12" xfId="0" applyFont="1" applyFill="1" applyBorder="1" applyAlignment="1">
      <alignment/>
    </xf>
    <xf numFmtId="0" fontId="54" fillId="42" borderId="12" xfId="0" applyFont="1" applyFill="1" applyBorder="1" applyAlignment="1">
      <alignment/>
    </xf>
    <xf numFmtId="3" fontId="3" fillId="0" borderId="11" xfId="0" applyNumberFormat="1" applyFont="1" applyBorder="1" applyAlignment="1" quotePrefix="1">
      <alignment/>
    </xf>
    <xf numFmtId="3" fontId="1" fillId="40" borderId="20" xfId="0" applyNumberFormat="1" applyFont="1" applyFill="1" applyBorder="1" applyAlignment="1">
      <alignment/>
    </xf>
    <xf numFmtId="3" fontId="9" fillId="42" borderId="12" xfId="0" applyNumberFormat="1" applyFont="1" applyFill="1" applyBorder="1" applyAlignment="1">
      <alignment/>
    </xf>
    <xf numFmtId="3" fontId="3" fillId="43" borderId="11" xfId="0" applyNumberFormat="1" applyFont="1" applyFill="1" applyBorder="1" applyAlignment="1">
      <alignment/>
    </xf>
    <xf numFmtId="3" fontId="1" fillId="40" borderId="12" xfId="0" applyNumberFormat="1" applyFont="1" applyFill="1" applyBorder="1" applyAlignment="1" quotePrefix="1">
      <alignment/>
    </xf>
    <xf numFmtId="3" fontId="2" fillId="39" borderId="11" xfId="0" applyNumberFormat="1" applyFont="1" applyFill="1" applyBorder="1" applyAlignment="1">
      <alignment/>
    </xf>
    <xf numFmtId="0" fontId="7" fillId="0" borderId="12" xfId="0" applyFont="1" applyBorder="1" applyAlignment="1">
      <alignment horizontal="left"/>
    </xf>
    <xf numFmtId="3" fontId="7" fillId="0" borderId="12" xfId="0" applyNumberFormat="1" applyFont="1" applyBorder="1" applyAlignment="1">
      <alignment/>
    </xf>
    <xf numFmtId="0" fontId="1" fillId="40" borderId="23" xfId="0" applyFont="1" applyFill="1" applyBorder="1" applyAlignment="1">
      <alignment horizontal="center"/>
    </xf>
    <xf numFmtId="0" fontId="1" fillId="40" borderId="11" xfId="0" applyFont="1" applyFill="1" applyBorder="1" applyAlignment="1">
      <alignment horizontal="center"/>
    </xf>
    <xf numFmtId="3" fontId="3" fillId="39" borderId="14" xfId="0" applyNumberFormat="1" applyFont="1" applyFill="1" applyBorder="1" applyAlignment="1">
      <alignment/>
    </xf>
    <xf numFmtId="3" fontId="1" fillId="39" borderId="20" xfId="0" applyNumberFormat="1" applyFont="1" applyFill="1" applyBorder="1" applyAlignment="1">
      <alignment/>
    </xf>
    <xf numFmtId="3" fontId="3" fillId="0" borderId="12" xfId="0" applyNumberFormat="1" applyFont="1" applyFill="1" applyBorder="1" applyAlignment="1">
      <alignment/>
    </xf>
    <xf numFmtId="3" fontId="1" fillId="39" borderId="12" xfId="0" applyNumberFormat="1" applyFont="1" applyFill="1" applyBorder="1" applyAlignment="1">
      <alignment/>
    </xf>
    <xf numFmtId="0" fontId="3" fillId="43" borderId="11" xfId="0" applyFont="1" applyFill="1" applyBorder="1" applyAlignment="1">
      <alignment horizontal="left"/>
    </xf>
    <xf numFmtId="0" fontId="7" fillId="0" borderId="12" xfId="0" applyFont="1" applyBorder="1" applyAlignment="1">
      <alignment/>
    </xf>
    <xf numFmtId="0" fontId="53" fillId="0" borderId="12" xfId="0" applyFont="1" applyBorder="1" applyAlignment="1">
      <alignment/>
    </xf>
    <xf numFmtId="0" fontId="3" fillId="43" borderId="10" xfId="0" applyFont="1" applyFill="1" applyBorder="1" applyAlignment="1">
      <alignment horizontal="left"/>
    </xf>
    <xf numFmtId="3" fontId="3" fillId="0" borderId="23" xfId="0" applyNumberFormat="1" applyFont="1" applyFill="1" applyBorder="1" applyAlignment="1">
      <alignment/>
    </xf>
    <xf numFmtId="3" fontId="1" fillId="39" borderId="13" xfId="0" applyNumberFormat="1" applyFont="1" applyFill="1" applyBorder="1" applyAlignment="1">
      <alignment/>
    </xf>
    <xf numFmtId="0" fontId="3" fillId="43" borderId="11" xfId="0" applyFont="1" applyFill="1" applyBorder="1" applyAlignment="1">
      <alignment/>
    </xf>
    <xf numFmtId="3" fontId="7" fillId="0" borderId="23" xfId="0" applyNumberFormat="1" applyFont="1" applyBorder="1" applyAlignment="1">
      <alignment/>
    </xf>
    <xf numFmtId="0" fontId="3" fillId="0" borderId="20" xfId="0" applyFont="1" applyBorder="1" applyAlignment="1">
      <alignment/>
    </xf>
    <xf numFmtId="0" fontId="3" fillId="43" borderId="10" xfId="0" applyFont="1" applyFill="1" applyBorder="1" applyAlignment="1">
      <alignment/>
    </xf>
    <xf numFmtId="0" fontId="3" fillId="0" borderId="16" xfId="0" applyFont="1" applyBorder="1" applyAlignment="1">
      <alignment/>
    </xf>
    <xf numFmtId="0" fontId="0" fillId="0" borderId="20" xfId="0" applyFont="1" applyBorder="1" applyAlignment="1">
      <alignment/>
    </xf>
    <xf numFmtId="0" fontId="3" fillId="41" borderId="23" xfId="0" applyFont="1" applyFill="1" applyBorder="1" applyAlignment="1">
      <alignment horizontal="left"/>
    </xf>
    <xf numFmtId="0" fontId="0" fillId="0" borderId="23" xfId="0" applyFont="1" applyBorder="1" applyAlignment="1">
      <alignment/>
    </xf>
    <xf numFmtId="3" fontId="3" fillId="43" borderId="12" xfId="0" applyNumberFormat="1" applyFont="1" applyFill="1" applyBorder="1" applyAlignment="1">
      <alignment/>
    </xf>
    <xf numFmtId="1" fontId="23" fillId="44" borderId="10" xfId="51" applyNumberFormat="1" applyFont="1" applyFill="1" applyBorder="1" applyAlignment="1">
      <alignment horizontal="center" vertical="center" wrapText="1"/>
      <protection/>
    </xf>
    <xf numFmtId="1" fontId="22" fillId="45" borderId="10" xfId="0" applyNumberFormat="1" applyFont="1" applyFill="1" applyBorder="1" applyAlignment="1" applyProtection="1">
      <alignment horizontal="center" vertical="center"/>
      <protection/>
    </xf>
    <xf numFmtId="1" fontId="22" fillId="45" borderId="11" xfId="0" applyNumberFormat="1" applyFont="1" applyFill="1" applyBorder="1" applyAlignment="1">
      <alignment horizontal="center" vertical="center"/>
    </xf>
    <xf numFmtId="49" fontId="25" fillId="0" borderId="25" xfId="51" applyNumberFormat="1" applyFont="1" applyFill="1" applyBorder="1" applyAlignment="1">
      <alignment horizontal="left" vertical="center" wrapText="1"/>
      <protection/>
    </xf>
    <xf numFmtId="188" fontId="25" fillId="0" borderId="26" xfId="51" applyNumberFormat="1" applyFont="1" applyFill="1" applyBorder="1" applyAlignment="1">
      <alignment horizontal="center" vertical="center" wrapText="1"/>
      <protection/>
    </xf>
    <xf numFmtId="3" fontId="27" fillId="46" borderId="27" xfId="0" applyNumberFormat="1" applyFont="1" applyFill="1" applyBorder="1" applyAlignment="1" applyProtection="1">
      <alignment vertical="center"/>
      <protection/>
    </xf>
    <xf numFmtId="181" fontId="27" fillId="46" borderId="28" xfId="0" applyNumberFormat="1" applyFont="1" applyFill="1" applyBorder="1" applyAlignment="1">
      <alignment horizontal="right" vertical="center"/>
    </xf>
    <xf numFmtId="3" fontId="27" fillId="47" borderId="27" xfId="0" applyNumberFormat="1" applyFont="1" applyFill="1" applyBorder="1" applyAlignment="1" applyProtection="1">
      <alignment vertical="center"/>
      <protection locked="0"/>
    </xf>
    <xf numFmtId="49" fontId="25" fillId="0" borderId="25" xfId="51" applyNumberFormat="1" applyFont="1" applyFill="1" applyBorder="1" applyAlignment="1">
      <alignment horizontal="left" vertical="center" wrapText="1"/>
      <protection/>
    </xf>
    <xf numFmtId="49" fontId="25" fillId="0" borderId="29" xfId="51" applyNumberFormat="1" applyFont="1" applyFill="1" applyBorder="1" applyAlignment="1">
      <alignment horizontal="left" vertical="center" wrapText="1"/>
      <protection/>
    </xf>
    <xf numFmtId="188" fontId="25" fillId="0" borderId="30" xfId="51" applyNumberFormat="1" applyFont="1" applyFill="1" applyBorder="1" applyAlignment="1">
      <alignment horizontal="center" vertical="center" wrapText="1"/>
      <protection/>
    </xf>
    <xf numFmtId="3" fontId="27" fillId="47" borderId="31" xfId="0" applyNumberFormat="1" applyFont="1" applyFill="1" applyBorder="1" applyAlignment="1" applyProtection="1">
      <alignment vertical="center"/>
      <protection locked="0"/>
    </xf>
    <xf numFmtId="181" fontId="27" fillId="46" borderId="32" xfId="0" applyNumberFormat="1" applyFont="1" applyFill="1" applyBorder="1" applyAlignment="1">
      <alignment horizontal="right" vertical="center"/>
    </xf>
    <xf numFmtId="49" fontId="28" fillId="0" borderId="0" xfId="51" applyNumberFormat="1" applyFont="1" applyFill="1" applyBorder="1" applyAlignment="1">
      <alignment horizontal="left" vertical="center" wrapText="1"/>
      <protection/>
    </xf>
    <xf numFmtId="188" fontId="28" fillId="0" borderId="0" xfId="51" applyNumberFormat="1" applyFont="1" applyFill="1" applyBorder="1" applyAlignment="1">
      <alignment horizontal="center" vertical="center" wrapText="1"/>
      <protection/>
    </xf>
    <xf numFmtId="3" fontId="30" fillId="0" borderId="0" xfId="0" applyNumberFormat="1" applyFont="1" applyFill="1" applyBorder="1" applyAlignment="1" applyProtection="1">
      <alignment vertical="center"/>
      <protection locked="0"/>
    </xf>
    <xf numFmtId="181" fontId="30" fillId="0" borderId="0" xfId="0" applyNumberFormat="1" applyFont="1" applyFill="1" applyBorder="1" applyAlignment="1">
      <alignment horizontal="right" vertical="center"/>
    </xf>
    <xf numFmtId="0" fontId="0" fillId="0" borderId="0" xfId="0" applyAlignment="1">
      <alignment horizontal="center" vertical="center" wrapText="1"/>
    </xf>
    <xf numFmtId="0" fontId="0" fillId="0" borderId="10" xfId="0" applyBorder="1" applyAlignment="1">
      <alignment horizontal="center"/>
    </xf>
    <xf numFmtId="0" fontId="0" fillId="11" borderId="10" xfId="0" applyFill="1" applyBorder="1" applyAlignment="1">
      <alignment horizontal="center" vertical="center" wrapText="1"/>
    </xf>
    <xf numFmtId="0" fontId="0" fillId="40" borderId="22" xfId="54" applyFont="1" applyFill="1" applyBorder="1">
      <alignment/>
      <protection/>
    </xf>
    <xf numFmtId="0" fontId="0" fillId="40" borderId="21" xfId="54" applyFont="1" applyFill="1" applyBorder="1">
      <alignment/>
      <protection/>
    </xf>
    <xf numFmtId="0" fontId="0" fillId="40" borderId="20" xfId="54" applyFont="1" applyFill="1" applyBorder="1">
      <alignment/>
      <protection/>
    </xf>
    <xf numFmtId="0" fontId="1" fillId="40" borderId="20" xfId="54" applyFont="1" applyFill="1" applyBorder="1" applyAlignment="1">
      <alignment horizontal="center"/>
      <protection/>
    </xf>
    <xf numFmtId="0" fontId="1" fillId="40" borderId="12" xfId="54" applyFont="1" applyFill="1" applyBorder="1" applyAlignment="1">
      <alignment horizontal="center"/>
      <protection/>
    </xf>
    <xf numFmtId="0" fontId="1" fillId="40" borderId="18" xfId="54" applyFont="1" applyFill="1" applyBorder="1">
      <alignment/>
      <protection/>
    </xf>
    <xf numFmtId="0" fontId="2" fillId="40" borderId="0" xfId="54" applyFont="1" applyFill="1" applyBorder="1">
      <alignment/>
      <protection/>
    </xf>
    <xf numFmtId="0" fontId="2" fillId="40" borderId="19" xfId="54" applyFont="1" applyFill="1" applyBorder="1">
      <alignment/>
      <protection/>
    </xf>
    <xf numFmtId="0" fontId="1" fillId="40" borderId="19" xfId="54" applyFont="1" applyFill="1" applyBorder="1" applyAlignment="1">
      <alignment horizontal="center"/>
      <protection/>
    </xf>
    <xf numFmtId="0" fontId="1" fillId="40" borderId="23" xfId="54" applyFont="1" applyFill="1" applyBorder="1" applyAlignment="1">
      <alignment horizontal="center"/>
      <protection/>
    </xf>
    <xf numFmtId="49" fontId="1" fillId="40" borderId="23" xfId="54" applyNumberFormat="1" applyFont="1" applyFill="1" applyBorder="1" applyAlignment="1">
      <alignment horizontal="center"/>
      <protection/>
    </xf>
    <xf numFmtId="0" fontId="1" fillId="40" borderId="16" xfId="54" applyFont="1" applyFill="1" applyBorder="1" applyAlignment="1">
      <alignment horizontal="center"/>
      <protection/>
    </xf>
    <xf numFmtId="0" fontId="1" fillId="40" borderId="11" xfId="54" applyFont="1" applyFill="1" applyBorder="1" applyAlignment="1">
      <alignment horizontal="center"/>
      <protection/>
    </xf>
    <xf numFmtId="3" fontId="2" fillId="39" borderId="11" xfId="54" applyNumberFormat="1" applyFont="1" applyFill="1" applyBorder="1">
      <alignment/>
      <protection/>
    </xf>
    <xf numFmtId="4" fontId="2" fillId="39" borderId="11" xfId="54" applyNumberFormat="1" applyFont="1" applyFill="1" applyBorder="1">
      <alignment/>
      <protection/>
    </xf>
    <xf numFmtId="3" fontId="2" fillId="39" borderId="16" xfId="54" applyNumberFormat="1" applyFont="1" applyFill="1" applyBorder="1">
      <alignment/>
      <protection/>
    </xf>
    <xf numFmtId="0" fontId="1" fillId="40" borderId="18" xfId="54" applyFont="1" applyFill="1" applyBorder="1" applyAlignment="1">
      <alignment wrapText="1"/>
      <protection/>
    </xf>
    <xf numFmtId="0" fontId="0" fillId="40" borderId="0" xfId="54" applyFont="1" applyFill="1" applyBorder="1">
      <alignment/>
      <protection/>
    </xf>
    <xf numFmtId="0" fontId="1" fillId="40" borderId="19" xfId="54" applyFont="1" applyFill="1" applyBorder="1" applyAlignment="1">
      <alignment horizontal="left"/>
      <protection/>
    </xf>
    <xf numFmtId="0" fontId="1" fillId="39" borderId="17" xfId="54" applyFont="1" applyFill="1" applyBorder="1">
      <alignment/>
      <protection/>
    </xf>
    <xf numFmtId="0" fontId="3" fillId="39" borderId="13" xfId="54" applyFont="1" applyFill="1" applyBorder="1">
      <alignment/>
      <protection/>
    </xf>
    <xf numFmtId="0" fontId="3" fillId="39" borderId="14" xfId="54" applyFont="1" applyFill="1" applyBorder="1">
      <alignment/>
      <protection/>
    </xf>
    <xf numFmtId="3" fontId="1" fillId="11" borderId="10" xfId="54" applyNumberFormat="1" applyFont="1" applyFill="1" applyBorder="1">
      <alignment/>
      <protection/>
    </xf>
    <xf numFmtId="4" fontId="1" fillId="11" borderId="10" xfId="54" applyNumberFormat="1" applyFont="1" applyFill="1" applyBorder="1">
      <alignment/>
      <protection/>
    </xf>
    <xf numFmtId="2" fontId="2" fillId="39" borderId="11" xfId="0" applyNumberFormat="1" applyFont="1" applyFill="1" applyBorder="1" applyAlignment="1">
      <alignment/>
    </xf>
    <xf numFmtId="2" fontId="3" fillId="0" borderId="11" xfId="0" applyNumberFormat="1" applyFont="1" applyBorder="1" applyAlignment="1">
      <alignment/>
    </xf>
    <xf numFmtId="0" fontId="1" fillId="0" borderId="11" xfId="0" applyFont="1" applyBorder="1" applyAlignment="1">
      <alignment horizontal="left"/>
    </xf>
    <xf numFmtId="0" fontId="1" fillId="0" borderId="11" xfId="0" applyFont="1" applyBorder="1" applyAlignment="1">
      <alignment/>
    </xf>
    <xf numFmtId="3" fontId="1" fillId="0" borderId="11" xfId="0" applyNumberFormat="1" applyFont="1" applyBorder="1" applyAlignment="1">
      <alignment/>
    </xf>
    <xf numFmtId="2" fontId="1" fillId="0" borderId="11" xfId="0" applyNumberFormat="1" applyFont="1" applyBorder="1" applyAlignment="1">
      <alignment/>
    </xf>
    <xf numFmtId="0" fontId="4" fillId="0" borderId="10" xfId="0" applyFont="1" applyBorder="1" applyAlignment="1">
      <alignment/>
    </xf>
    <xf numFmtId="3" fontId="1" fillId="43" borderId="10" xfId="0" applyNumberFormat="1" applyFont="1" applyFill="1" applyBorder="1" applyAlignment="1">
      <alignment/>
    </xf>
    <xf numFmtId="0" fontId="3" fillId="0" borderId="10" xfId="0" applyFont="1" applyFill="1" applyBorder="1" applyAlignment="1">
      <alignment horizontal="left"/>
    </xf>
    <xf numFmtId="0" fontId="2" fillId="48" borderId="10" xfId="0" applyFont="1" applyFill="1" applyBorder="1" applyAlignment="1">
      <alignment horizontal="center" vertical="center"/>
    </xf>
    <xf numFmtId="0" fontId="2" fillId="49" borderId="10" xfId="0" applyFont="1" applyFill="1" applyBorder="1" applyAlignment="1">
      <alignment vertical="center"/>
    </xf>
    <xf numFmtId="0" fontId="2" fillId="48" borderId="10" xfId="0" applyFont="1" applyFill="1" applyBorder="1" applyAlignment="1">
      <alignment horizontal="center" vertical="center" wrapText="1"/>
    </xf>
    <xf numFmtId="3" fontId="3" fillId="0" borderId="14" xfId="0" applyNumberFormat="1" applyFont="1" applyBorder="1" applyAlignment="1">
      <alignment/>
    </xf>
    <xf numFmtId="0" fontId="3" fillId="0" borderId="10" xfId="0" applyFont="1" applyBorder="1" applyAlignment="1">
      <alignment/>
    </xf>
    <xf numFmtId="0" fontId="3" fillId="0" borderId="10" xfId="0" applyFont="1" applyBorder="1" applyAlignment="1">
      <alignment horizontal="left"/>
    </xf>
    <xf numFmtId="3" fontId="3" fillId="0" borderId="12" xfId="0" applyNumberFormat="1" applyFont="1" applyBorder="1" applyAlignment="1">
      <alignment/>
    </xf>
    <xf numFmtId="0" fontId="3" fillId="0" borderId="10" xfId="0" applyFont="1" applyFill="1" applyBorder="1" applyAlignment="1">
      <alignment horizontal="left"/>
    </xf>
    <xf numFmtId="0" fontId="3" fillId="0" borderId="10" xfId="0" applyFont="1" applyFill="1" applyBorder="1" applyAlignment="1">
      <alignment/>
    </xf>
    <xf numFmtId="0" fontId="3" fillId="0" borderId="22" xfId="0" applyFont="1" applyBorder="1" applyAlignment="1">
      <alignment horizontal="left"/>
    </xf>
    <xf numFmtId="2" fontId="3" fillId="0" borderId="11" xfId="0" applyNumberFormat="1" applyFont="1" applyBorder="1" applyAlignment="1">
      <alignment/>
    </xf>
    <xf numFmtId="2" fontId="3" fillId="0" borderId="10" xfId="0" applyNumberFormat="1" applyFont="1" applyBorder="1" applyAlignment="1">
      <alignment/>
    </xf>
    <xf numFmtId="0" fontId="2" fillId="0" borderId="0" xfId="0" applyFont="1" applyAlignment="1">
      <alignment/>
    </xf>
    <xf numFmtId="3" fontId="2" fillId="49" borderId="10" xfId="0" applyNumberFormat="1" applyFont="1" applyFill="1" applyBorder="1" applyAlignment="1">
      <alignment horizontal="right" vertical="center"/>
    </xf>
    <xf numFmtId="2" fontId="2" fillId="49" borderId="10" xfId="0" applyNumberFormat="1" applyFont="1" applyFill="1" applyBorder="1" applyAlignment="1">
      <alignment horizontal="right" vertical="center"/>
    </xf>
    <xf numFmtId="0" fontId="78" fillId="50" borderId="17" xfId="0" applyFont="1" applyFill="1" applyBorder="1" applyAlignment="1">
      <alignment vertical="center"/>
    </xf>
    <xf numFmtId="3" fontId="78" fillId="50" borderId="13" xfId="0" applyNumberFormat="1" applyFont="1" applyFill="1" applyBorder="1" applyAlignment="1">
      <alignment horizontal="right" vertical="center"/>
    </xf>
    <xf numFmtId="2" fontId="78" fillId="50" borderId="14" xfId="0" applyNumberFormat="1" applyFont="1" applyFill="1" applyBorder="1" applyAlignment="1">
      <alignment horizontal="right" vertical="center"/>
    </xf>
    <xf numFmtId="0" fontId="78" fillId="50" borderId="22" xfId="0" applyFont="1" applyFill="1" applyBorder="1" applyAlignment="1">
      <alignment vertical="center"/>
    </xf>
    <xf numFmtId="3" fontId="78" fillId="50" borderId="21" xfId="0" applyNumberFormat="1" applyFont="1" applyFill="1" applyBorder="1" applyAlignment="1">
      <alignment horizontal="right" vertical="center"/>
    </xf>
    <xf numFmtId="2" fontId="78" fillId="50" borderId="20" xfId="0" applyNumberFormat="1" applyFont="1" applyFill="1" applyBorder="1" applyAlignment="1">
      <alignment horizontal="right" vertical="center"/>
    </xf>
    <xf numFmtId="0" fontId="78" fillId="50" borderId="24" xfId="0" applyFont="1" applyFill="1" applyBorder="1" applyAlignment="1">
      <alignment vertical="center"/>
    </xf>
    <xf numFmtId="3" fontId="78" fillId="50" borderId="15" xfId="0" applyNumberFormat="1" applyFont="1" applyFill="1" applyBorder="1" applyAlignment="1">
      <alignment horizontal="right" vertical="center"/>
    </xf>
    <xf numFmtId="2" fontId="78" fillId="50" borderId="16" xfId="0" applyNumberFormat="1" applyFont="1" applyFill="1" applyBorder="1" applyAlignment="1">
      <alignment horizontal="right" vertical="center"/>
    </xf>
    <xf numFmtId="0" fontId="15" fillId="43" borderId="17" xfId="53" applyFont="1" applyFill="1" applyBorder="1" applyAlignment="1" applyProtection="1">
      <alignment horizontal="left"/>
      <protection/>
    </xf>
    <xf numFmtId="0" fontId="0" fillId="43" borderId="0" xfId="0" applyFill="1" applyBorder="1" applyAlignment="1">
      <alignment/>
    </xf>
    <xf numFmtId="0" fontId="78" fillId="50" borderId="18" xfId="0" applyFont="1" applyFill="1" applyBorder="1" applyAlignment="1">
      <alignment vertical="center"/>
    </xf>
    <xf numFmtId="3" fontId="78" fillId="50" borderId="0" xfId="0" applyNumberFormat="1" applyFont="1" applyFill="1" applyBorder="1" applyAlignment="1">
      <alignment horizontal="right" vertical="center"/>
    </xf>
    <xf numFmtId="2" fontId="78" fillId="50" borderId="19" xfId="0" applyNumberFormat="1" applyFont="1" applyFill="1" applyBorder="1" applyAlignment="1">
      <alignment horizontal="right" vertical="center"/>
    </xf>
    <xf numFmtId="0" fontId="14" fillId="43" borderId="13" xfId="53" applyFill="1" applyBorder="1">
      <alignment/>
      <protection/>
    </xf>
    <xf numFmtId="0" fontId="3" fillId="0" borderId="12" xfId="0" applyFont="1" applyBorder="1" applyAlignment="1">
      <alignment horizontal="left"/>
    </xf>
    <xf numFmtId="0" fontId="3" fillId="0" borderId="11" xfId="0" applyFont="1" applyBorder="1" applyAlignment="1">
      <alignment horizontal="left"/>
    </xf>
    <xf numFmtId="0" fontId="3" fillId="0" borderId="11" xfId="0" applyFont="1" applyFill="1" applyBorder="1" applyAlignment="1">
      <alignment horizontal="left"/>
    </xf>
    <xf numFmtId="0" fontId="1" fillId="0" borderId="10" xfId="0" applyFont="1" applyFill="1" applyBorder="1" applyAlignment="1">
      <alignment/>
    </xf>
    <xf numFmtId="0" fontId="3" fillId="0" borderId="17" xfId="0" applyFont="1" applyFill="1" applyBorder="1" applyAlignment="1">
      <alignment horizontal="left"/>
    </xf>
    <xf numFmtId="0" fontId="1" fillId="0" borderId="17" xfId="0" applyFont="1" applyFill="1" applyBorder="1" applyAlignment="1">
      <alignment/>
    </xf>
    <xf numFmtId="0" fontId="1" fillId="0" borderId="13" xfId="0" applyFont="1" applyFill="1" applyBorder="1" applyAlignment="1">
      <alignment/>
    </xf>
    <xf numFmtId="0" fontId="1" fillId="0" borderId="14" xfId="0" applyFont="1" applyFill="1" applyBorder="1" applyAlignment="1">
      <alignment/>
    </xf>
    <xf numFmtId="4" fontId="15" fillId="43" borderId="13" xfId="53" applyNumberFormat="1" applyFont="1" applyFill="1" applyBorder="1" applyAlignment="1" applyProtection="1">
      <alignment horizontal="right"/>
      <protection/>
    </xf>
    <xf numFmtId="3" fontId="15" fillId="43" borderId="13" xfId="53" applyNumberFormat="1" applyFont="1" applyFill="1" applyBorder="1" applyAlignment="1" applyProtection="1">
      <alignment horizontal="right"/>
      <protection/>
    </xf>
    <xf numFmtId="3" fontId="14" fillId="43" borderId="13" xfId="53" applyNumberFormat="1" applyFill="1" applyBorder="1">
      <alignment/>
      <protection/>
    </xf>
    <xf numFmtId="2" fontId="14" fillId="11" borderId="14" xfId="53" applyNumberFormat="1" applyFill="1" applyBorder="1">
      <alignment/>
      <protection/>
    </xf>
    <xf numFmtId="2" fontId="15" fillId="43" borderId="14" xfId="53" applyNumberFormat="1" applyFont="1" applyFill="1" applyBorder="1" applyAlignment="1" applyProtection="1">
      <alignment horizontal="right"/>
      <protection/>
    </xf>
    <xf numFmtId="4" fontId="31" fillId="11" borderId="10" xfId="0" applyNumberFormat="1" applyFont="1" applyFill="1" applyBorder="1" applyAlignment="1">
      <alignment/>
    </xf>
    <xf numFmtId="0" fontId="0" fillId="0" borderId="22" xfId="0" applyBorder="1" applyAlignment="1">
      <alignment/>
    </xf>
    <xf numFmtId="0" fontId="0" fillId="0" borderId="21" xfId="0" applyBorder="1" applyAlignment="1">
      <alignment/>
    </xf>
    <xf numFmtId="0" fontId="0" fillId="0" borderId="20" xfId="0" applyBorder="1" applyAlignment="1">
      <alignment/>
    </xf>
    <xf numFmtId="0" fontId="0" fillId="0" borderId="24" xfId="0" applyBorder="1" applyAlignment="1">
      <alignment/>
    </xf>
    <xf numFmtId="0" fontId="0" fillId="0" borderId="15" xfId="0" applyBorder="1" applyAlignment="1">
      <alignment/>
    </xf>
    <xf numFmtId="0" fontId="0" fillId="0" borderId="16" xfId="0" applyBorder="1" applyAlignment="1">
      <alignment/>
    </xf>
    <xf numFmtId="0" fontId="2" fillId="0" borderId="24" xfId="54" applyFont="1" applyBorder="1">
      <alignment/>
      <protection/>
    </xf>
    <xf numFmtId="0" fontId="2" fillId="0" borderId="15" xfId="54" applyFont="1" applyBorder="1">
      <alignment/>
      <protection/>
    </xf>
    <xf numFmtId="0" fontId="0" fillId="0" borderId="15" xfId="54" applyBorder="1">
      <alignment/>
      <protection/>
    </xf>
    <xf numFmtId="0" fontId="0" fillId="0" borderId="17" xfId="0" applyBorder="1" applyAlignment="1">
      <alignment/>
    </xf>
    <xf numFmtId="0" fontId="0" fillId="0" borderId="13" xfId="0" applyBorder="1" applyAlignment="1">
      <alignment/>
    </xf>
    <xf numFmtId="0" fontId="0" fillId="0" borderId="14" xfId="0" applyBorder="1" applyAlignment="1">
      <alignment/>
    </xf>
    <xf numFmtId="4" fontId="14" fillId="43" borderId="14" xfId="53" applyNumberFormat="1" applyFill="1" applyBorder="1">
      <alignment/>
      <protection/>
    </xf>
    <xf numFmtId="4" fontId="0" fillId="0" borderId="16" xfId="0" applyNumberFormat="1" applyBorder="1" applyAlignment="1">
      <alignment/>
    </xf>
    <xf numFmtId="0" fontId="0" fillId="0" borderId="18" xfId="0" applyBorder="1" applyAlignment="1">
      <alignment/>
    </xf>
    <xf numFmtId="0" fontId="0" fillId="0" borderId="19" xfId="0" applyBorder="1" applyAlignment="1">
      <alignment/>
    </xf>
    <xf numFmtId="0" fontId="19" fillId="45" borderId="33" xfId="0" applyFont="1" applyFill="1" applyBorder="1" applyAlignment="1">
      <alignment horizontal="center" vertical="center" wrapText="1"/>
    </xf>
    <xf numFmtId="0" fontId="21" fillId="45" borderId="33" xfId="52" applyFont="1" applyFill="1" applyBorder="1" applyAlignment="1">
      <alignment horizontal="center" vertical="center"/>
      <protection/>
    </xf>
    <xf numFmtId="0" fontId="19" fillId="45" borderId="34" xfId="0" applyFont="1" applyFill="1" applyBorder="1" applyAlignment="1">
      <alignment horizontal="center" vertical="center" wrapText="1"/>
    </xf>
    <xf numFmtId="0" fontId="18" fillId="0" borderId="24" xfId="0" applyFont="1" applyBorder="1" applyAlignment="1">
      <alignment horizontal="center" wrapText="1"/>
    </xf>
    <xf numFmtId="0" fontId="18" fillId="0" borderId="15" xfId="0" applyFont="1" applyBorder="1" applyAlignment="1">
      <alignment horizontal="center"/>
    </xf>
    <xf numFmtId="0" fontId="18" fillId="0" borderId="16" xfId="0" applyFont="1" applyBorder="1" applyAlignment="1">
      <alignment horizontal="center"/>
    </xf>
    <xf numFmtId="0" fontId="3" fillId="0" borderId="24" xfId="0" applyFont="1" applyFill="1" applyBorder="1" applyAlignment="1">
      <alignment/>
    </xf>
    <xf numFmtId="0" fontId="3" fillId="0" borderId="15" xfId="0" applyFont="1" applyFill="1" applyBorder="1" applyAlignment="1">
      <alignment wrapText="1"/>
    </xf>
    <xf numFmtId="0" fontId="3" fillId="0" borderId="16" xfId="0" applyFont="1" applyFill="1" applyBorder="1" applyAlignment="1">
      <alignment wrapText="1"/>
    </xf>
    <xf numFmtId="0" fontId="1" fillId="0" borderId="24" xfId="0" applyFont="1" applyFill="1" applyBorder="1" applyAlignment="1">
      <alignment/>
    </xf>
    <xf numFmtId="0" fontId="1" fillId="0" borderId="15" xfId="0" applyFont="1" applyFill="1" applyBorder="1" applyAlignment="1">
      <alignment wrapText="1"/>
    </xf>
    <xf numFmtId="0" fontId="1" fillId="0" borderId="16" xfId="0" applyFont="1" applyFill="1" applyBorder="1" applyAlignment="1">
      <alignment wrapText="1"/>
    </xf>
    <xf numFmtId="3" fontId="1" fillId="0" borderId="11" xfId="0" applyNumberFormat="1" applyFont="1" applyBorder="1" applyAlignment="1">
      <alignment/>
    </xf>
    <xf numFmtId="0" fontId="3" fillId="0" borderId="12" xfId="0" applyFont="1" applyFill="1" applyBorder="1" applyAlignment="1">
      <alignment horizontal="left"/>
    </xf>
    <xf numFmtId="0" fontId="3" fillId="0" borderId="22" xfId="0" applyFont="1" applyBorder="1" applyAlignment="1">
      <alignment/>
    </xf>
    <xf numFmtId="0" fontId="3" fillId="0" borderId="21" xfId="0" applyFont="1" applyBorder="1" applyAlignment="1">
      <alignment/>
    </xf>
    <xf numFmtId="0" fontId="1" fillId="40" borderId="12" xfId="0" applyFont="1" applyFill="1" applyBorder="1" applyAlignment="1">
      <alignment/>
    </xf>
    <xf numFmtId="0" fontId="1" fillId="39" borderId="17" xfId="0" applyFont="1" applyFill="1" applyBorder="1" applyAlignment="1">
      <alignment/>
    </xf>
    <xf numFmtId="0" fontId="1" fillId="39" borderId="13" xfId="0" applyFont="1" applyFill="1" applyBorder="1" applyAlignment="1">
      <alignment/>
    </xf>
    <xf numFmtId="0" fontId="1" fillId="40" borderId="22" xfId="0" applyFont="1" applyFill="1" applyBorder="1" applyAlignment="1">
      <alignment horizontal="left"/>
    </xf>
    <xf numFmtId="0" fontId="32" fillId="40" borderId="21" xfId="0" applyFont="1" applyFill="1" applyBorder="1" applyAlignment="1">
      <alignment/>
    </xf>
    <xf numFmtId="0" fontId="1" fillId="40" borderId="21" xfId="0" applyFont="1" applyFill="1" applyBorder="1" applyAlignment="1">
      <alignment/>
    </xf>
    <xf numFmtId="0" fontId="1" fillId="39" borderId="17" xfId="0" applyFont="1" applyFill="1" applyBorder="1" applyAlignment="1">
      <alignment horizontal="left"/>
    </xf>
    <xf numFmtId="3" fontId="3" fillId="0" borderId="16" xfId="0" applyNumberFormat="1" applyFont="1" applyBorder="1" applyAlignment="1">
      <alignment/>
    </xf>
    <xf numFmtId="0" fontId="1" fillId="40" borderId="22" xfId="0" applyFont="1" applyFill="1" applyBorder="1" applyAlignment="1">
      <alignment/>
    </xf>
    <xf numFmtId="0" fontId="1" fillId="40" borderId="20" xfId="0" applyFont="1" applyFill="1" applyBorder="1" applyAlignment="1">
      <alignment/>
    </xf>
    <xf numFmtId="3" fontId="1" fillId="39" borderId="14" xfId="0" applyNumberFormat="1" applyFont="1" applyFill="1" applyBorder="1" applyAlignment="1">
      <alignment/>
    </xf>
    <xf numFmtId="0" fontId="3" fillId="51" borderId="11" xfId="0" applyFont="1" applyFill="1" applyBorder="1" applyAlignment="1">
      <alignment horizontal="left"/>
    </xf>
    <xf numFmtId="0" fontId="3" fillId="51" borderId="11" xfId="0" applyFont="1" applyFill="1" applyBorder="1" applyAlignment="1">
      <alignment/>
    </xf>
    <xf numFmtId="0" fontId="3" fillId="51" borderId="10" xfId="0" applyFont="1" applyFill="1" applyBorder="1" applyAlignment="1">
      <alignment horizontal="left"/>
    </xf>
    <xf numFmtId="0" fontId="3" fillId="51" borderId="10" xfId="0" applyFont="1" applyFill="1" applyBorder="1" applyAlignment="1">
      <alignment/>
    </xf>
    <xf numFmtId="3" fontId="3" fillId="39" borderId="10" xfId="0" applyNumberFormat="1" applyFont="1" applyFill="1" applyBorder="1" applyAlignment="1">
      <alignment/>
    </xf>
    <xf numFmtId="0" fontId="1" fillId="40" borderId="12" xfId="0" applyFont="1" applyFill="1" applyBorder="1" applyAlignment="1">
      <alignment horizontal="left"/>
    </xf>
    <xf numFmtId="0" fontId="1" fillId="39" borderId="22" xfId="0" applyFont="1" applyFill="1" applyBorder="1" applyAlignment="1">
      <alignment/>
    </xf>
    <xf numFmtId="0" fontId="1" fillId="39" borderId="21" xfId="0" applyFont="1" applyFill="1" applyBorder="1" applyAlignment="1">
      <alignment/>
    </xf>
    <xf numFmtId="0" fontId="3" fillId="39" borderId="20" xfId="0" applyFont="1" applyFill="1" applyBorder="1" applyAlignment="1">
      <alignment/>
    </xf>
    <xf numFmtId="0" fontId="3" fillId="0" borderId="15" xfId="0" applyFont="1" applyBorder="1" applyAlignment="1">
      <alignment/>
    </xf>
    <xf numFmtId="0" fontId="1" fillId="39" borderId="22" xfId="0" applyFont="1" applyFill="1" applyBorder="1" applyAlignment="1">
      <alignment horizontal="left"/>
    </xf>
    <xf numFmtId="0" fontId="2" fillId="39" borderId="21" xfId="0" applyFont="1" applyFill="1" applyBorder="1" applyAlignment="1">
      <alignment/>
    </xf>
    <xf numFmtId="0" fontId="2" fillId="39" borderId="13" xfId="0" applyFont="1" applyFill="1" applyBorder="1" applyAlignment="1">
      <alignment/>
    </xf>
    <xf numFmtId="0" fontId="9" fillId="40" borderId="22" xfId="0" applyFont="1" applyFill="1" applyBorder="1" applyAlignment="1">
      <alignment horizontal="left"/>
    </xf>
    <xf numFmtId="0" fontId="9" fillId="39" borderId="17" xfId="0" applyFont="1" applyFill="1" applyBorder="1" applyAlignment="1">
      <alignment horizontal="left"/>
    </xf>
    <xf numFmtId="0" fontId="1" fillId="42" borderId="12" xfId="0" applyFont="1" applyFill="1" applyBorder="1" applyAlignment="1">
      <alignment horizontal="left"/>
    </xf>
    <xf numFmtId="0" fontId="1" fillId="42" borderId="12" xfId="0" applyFont="1" applyFill="1" applyBorder="1" applyAlignment="1">
      <alignment/>
    </xf>
    <xf numFmtId="0" fontId="1" fillId="39" borderId="13" xfId="0" applyFont="1" applyFill="1" applyBorder="1" applyAlignment="1">
      <alignment horizontal="left"/>
    </xf>
    <xf numFmtId="3" fontId="79" fillId="0" borderId="12" xfId="0" applyNumberFormat="1" applyFont="1" applyBorder="1" applyAlignment="1">
      <alignment/>
    </xf>
    <xf numFmtId="3" fontId="79" fillId="0" borderId="10" xfId="0" applyNumberFormat="1" applyFont="1" applyBorder="1" applyAlignment="1">
      <alignment/>
    </xf>
    <xf numFmtId="3" fontId="3" fillId="39" borderId="20" xfId="0" applyNumberFormat="1" applyFont="1" applyFill="1" applyBorder="1" applyAlignment="1">
      <alignment/>
    </xf>
    <xf numFmtId="0" fontId="1" fillId="40" borderId="21" xfId="0" applyFont="1" applyFill="1" applyBorder="1" applyAlignment="1">
      <alignment/>
    </xf>
    <xf numFmtId="0" fontId="9" fillId="40" borderId="21" xfId="0" applyFont="1" applyFill="1" applyBorder="1" applyAlignment="1">
      <alignment/>
    </xf>
    <xf numFmtId="0" fontId="9" fillId="39" borderId="21" xfId="0" applyFont="1" applyFill="1" applyBorder="1" applyAlignment="1">
      <alignment/>
    </xf>
    <xf numFmtId="0" fontId="80" fillId="39" borderId="21" xfId="0" applyFont="1" applyFill="1" applyBorder="1" applyAlignment="1">
      <alignment/>
    </xf>
    <xf numFmtId="3" fontId="1" fillId="39" borderId="21" xfId="0" applyNumberFormat="1" applyFont="1" applyFill="1" applyBorder="1" applyAlignment="1">
      <alignment/>
    </xf>
    <xf numFmtId="0" fontId="1" fillId="39" borderId="21" xfId="0" applyFont="1" applyFill="1" applyBorder="1" applyAlignment="1">
      <alignment horizontal="left"/>
    </xf>
    <xf numFmtId="0" fontId="2" fillId="42" borderId="12" xfId="0" applyFont="1" applyFill="1" applyBorder="1" applyAlignment="1">
      <alignment/>
    </xf>
    <xf numFmtId="0" fontId="1" fillId="43" borderId="10" xfId="0" applyFont="1" applyFill="1" applyBorder="1" applyAlignment="1">
      <alignment horizontal="left"/>
    </xf>
    <xf numFmtId="0" fontId="1" fillId="39" borderId="10" xfId="0" applyFont="1" applyFill="1" applyBorder="1" applyAlignment="1">
      <alignment horizontal="left"/>
    </xf>
    <xf numFmtId="0" fontId="1" fillId="39" borderId="10" xfId="0" applyFont="1" applyFill="1" applyBorder="1" applyAlignment="1">
      <alignment/>
    </xf>
    <xf numFmtId="0" fontId="2" fillId="39" borderId="10" xfId="0" applyFont="1" applyFill="1" applyBorder="1" applyAlignment="1">
      <alignment/>
    </xf>
    <xf numFmtId="3" fontId="1" fillId="39" borderId="10" xfId="0" applyNumberFormat="1" applyFont="1" applyFill="1" applyBorder="1" applyAlignment="1">
      <alignment/>
    </xf>
    <xf numFmtId="0" fontId="56" fillId="39" borderId="21" xfId="0" applyFont="1" applyFill="1" applyBorder="1" applyAlignment="1">
      <alignment/>
    </xf>
    <xf numFmtId="0" fontId="7" fillId="0" borderId="12" xfId="0" applyFont="1" applyFill="1" applyBorder="1" applyAlignment="1">
      <alignment horizontal="left"/>
    </xf>
    <xf numFmtId="0" fontId="7" fillId="0" borderId="10" xfId="0" applyFont="1" applyFill="1" applyBorder="1" applyAlignment="1">
      <alignment horizontal="left"/>
    </xf>
    <xf numFmtId="0" fontId="9" fillId="42" borderId="12" xfId="0" applyFont="1" applyFill="1" applyBorder="1" applyAlignment="1">
      <alignment horizontal="left"/>
    </xf>
    <xf numFmtId="0" fontId="1" fillId="42" borderId="23" xfId="0" applyFont="1" applyFill="1" applyBorder="1" applyAlignment="1">
      <alignment horizontal="left"/>
    </xf>
    <xf numFmtId="0" fontId="3" fillId="43" borderId="23" xfId="0" applyFont="1" applyFill="1" applyBorder="1" applyAlignment="1">
      <alignment horizontal="left"/>
    </xf>
    <xf numFmtId="0" fontId="3" fillId="43" borderId="23" xfId="0" applyFont="1" applyFill="1" applyBorder="1" applyAlignment="1">
      <alignment/>
    </xf>
    <xf numFmtId="3" fontId="3" fillId="43" borderId="23" xfId="0" applyNumberFormat="1" applyFont="1" applyFill="1" applyBorder="1" applyAlignment="1">
      <alignment/>
    </xf>
    <xf numFmtId="0" fontId="1" fillId="42" borderId="22" xfId="0" applyFont="1" applyFill="1" applyBorder="1" applyAlignment="1">
      <alignment horizontal="left"/>
    </xf>
    <xf numFmtId="0" fontId="1" fillId="42" borderId="21" xfId="0" applyFont="1" applyFill="1" applyBorder="1" applyAlignment="1">
      <alignment/>
    </xf>
    <xf numFmtId="0" fontId="2" fillId="42" borderId="21" xfId="0" applyFont="1" applyFill="1" applyBorder="1" applyAlignment="1">
      <alignment/>
    </xf>
    <xf numFmtId="3" fontId="1" fillId="42" borderId="20" xfId="0" applyNumberFormat="1" applyFont="1" applyFill="1" applyBorder="1" applyAlignment="1">
      <alignment/>
    </xf>
    <xf numFmtId="0" fontId="9" fillId="39" borderId="13" xfId="0" applyFont="1" applyFill="1" applyBorder="1" applyAlignment="1">
      <alignment/>
    </xf>
    <xf numFmtId="0" fontId="56" fillId="39" borderId="13" xfId="0" applyFont="1" applyFill="1" applyBorder="1" applyAlignment="1">
      <alignment/>
    </xf>
    <xf numFmtId="0" fontId="1" fillId="40" borderId="21" xfId="0" applyFont="1" applyFill="1" applyBorder="1" applyAlignment="1">
      <alignment horizontal="left"/>
    </xf>
    <xf numFmtId="0" fontId="57" fillId="39" borderId="13" xfId="0" applyFont="1" applyFill="1" applyBorder="1" applyAlignment="1">
      <alignment/>
    </xf>
    <xf numFmtId="0" fontId="1" fillId="40" borderId="20" xfId="0" applyFont="1" applyFill="1" applyBorder="1" applyAlignment="1">
      <alignment horizontal="left"/>
    </xf>
    <xf numFmtId="3" fontId="3" fillId="39" borderId="0" xfId="0" applyNumberFormat="1" applyFont="1" applyFill="1" applyBorder="1" applyAlignment="1">
      <alignment/>
    </xf>
    <xf numFmtId="3" fontId="3" fillId="43" borderId="11" xfId="0" applyNumberFormat="1" applyFont="1" applyFill="1" applyBorder="1" applyAlignment="1">
      <alignment horizontal="right"/>
    </xf>
    <xf numFmtId="3" fontId="3" fillId="43" borderId="10" xfId="0" applyNumberFormat="1" applyFont="1" applyFill="1" applyBorder="1" applyAlignment="1">
      <alignment horizontal="right"/>
    </xf>
    <xf numFmtId="0" fontId="3" fillId="43" borderId="21" xfId="0" applyFont="1" applyFill="1" applyBorder="1" applyAlignment="1">
      <alignment horizontal="left"/>
    </xf>
    <xf numFmtId="0" fontId="3" fillId="43" borderId="20" xfId="0" applyFont="1" applyFill="1" applyBorder="1" applyAlignment="1">
      <alignment horizontal="left"/>
    </xf>
    <xf numFmtId="3" fontId="3" fillId="43" borderId="12" xfId="0" applyNumberFormat="1" applyFont="1" applyFill="1" applyBorder="1" applyAlignment="1">
      <alignment horizontal="right"/>
    </xf>
    <xf numFmtId="3" fontId="1" fillId="40" borderId="12" xfId="0" applyNumberFormat="1" applyFont="1" applyFill="1" applyBorder="1" applyAlignment="1">
      <alignment horizontal="right"/>
    </xf>
    <xf numFmtId="3" fontId="1" fillId="39" borderId="14" xfId="0" applyNumberFormat="1" applyFont="1" applyFill="1" applyBorder="1" applyAlignment="1" quotePrefix="1">
      <alignment/>
    </xf>
    <xf numFmtId="0" fontId="9" fillId="40" borderId="22" xfId="0" applyFont="1" applyFill="1" applyBorder="1" applyAlignment="1">
      <alignment/>
    </xf>
    <xf numFmtId="0" fontId="9" fillId="40" borderId="20" xfId="0" applyFont="1" applyFill="1" applyBorder="1" applyAlignment="1">
      <alignment/>
    </xf>
    <xf numFmtId="0" fontId="80" fillId="39" borderId="13" xfId="0" applyFont="1" applyFill="1" applyBorder="1" applyAlignment="1">
      <alignment/>
    </xf>
    <xf numFmtId="0" fontId="2" fillId="43" borderId="11" xfId="0" applyFont="1" applyFill="1" applyBorder="1" applyAlignment="1">
      <alignment/>
    </xf>
    <xf numFmtId="0" fontId="0" fillId="43" borderId="10" xfId="0" applyFont="1" applyFill="1" applyBorder="1" applyAlignment="1">
      <alignment/>
    </xf>
    <xf numFmtId="0" fontId="0" fillId="43" borderId="24" xfId="0" applyFont="1" applyFill="1" applyBorder="1" applyAlignment="1">
      <alignment/>
    </xf>
    <xf numFmtId="3" fontId="3" fillId="43" borderId="14" xfId="0" applyNumberFormat="1" applyFont="1" applyFill="1" applyBorder="1" applyAlignment="1">
      <alignment/>
    </xf>
    <xf numFmtId="3" fontId="1" fillId="43" borderId="11" xfId="0" applyNumberFormat="1" applyFont="1" applyFill="1" applyBorder="1" applyAlignment="1">
      <alignment/>
    </xf>
    <xf numFmtId="4" fontId="3" fillId="0" borderId="11" xfId="0" applyNumberFormat="1" applyFont="1" applyBorder="1" applyAlignment="1">
      <alignment/>
    </xf>
    <xf numFmtId="4" fontId="1" fillId="39" borderId="14" xfId="0" applyNumberFormat="1" applyFont="1" applyFill="1" applyBorder="1" applyAlignment="1">
      <alignment/>
    </xf>
    <xf numFmtId="4" fontId="3" fillId="39" borderId="10" xfId="0" applyNumberFormat="1" applyFont="1" applyFill="1" applyBorder="1" applyAlignment="1">
      <alignment/>
    </xf>
    <xf numFmtId="4" fontId="3" fillId="0" borderId="10" xfId="0" applyNumberFormat="1" applyFont="1" applyBorder="1" applyAlignment="1">
      <alignment/>
    </xf>
    <xf numFmtId="4" fontId="3" fillId="43" borderId="11" xfId="0" applyNumberFormat="1" applyFont="1" applyFill="1" applyBorder="1" applyAlignment="1">
      <alignment/>
    </xf>
    <xf numFmtId="4" fontId="1" fillId="42" borderId="12" xfId="0" applyNumberFormat="1" applyFont="1" applyFill="1" applyBorder="1" applyAlignment="1">
      <alignment/>
    </xf>
    <xf numFmtId="4" fontId="1" fillId="39" borderId="20" xfId="0" applyNumberFormat="1" applyFont="1" applyFill="1" applyBorder="1" applyAlignment="1">
      <alignment/>
    </xf>
    <xf numFmtId="4" fontId="1" fillId="39" borderId="10" xfId="0" applyNumberFormat="1" applyFont="1" applyFill="1" applyBorder="1" applyAlignment="1">
      <alignment/>
    </xf>
    <xf numFmtId="4" fontId="3" fillId="0" borderId="10" xfId="0" applyNumberFormat="1" applyFont="1" applyFill="1" applyBorder="1" applyAlignment="1">
      <alignment/>
    </xf>
    <xf numFmtId="4" fontId="7" fillId="0" borderId="10" xfId="0" applyNumberFormat="1" applyFont="1" applyBorder="1" applyAlignment="1">
      <alignment/>
    </xf>
    <xf numFmtId="4" fontId="3" fillId="43" borderId="10" xfId="0" applyNumberFormat="1" applyFont="1" applyFill="1" applyBorder="1" applyAlignment="1">
      <alignment/>
    </xf>
    <xf numFmtId="4" fontId="79" fillId="0" borderId="10" xfId="0" applyNumberFormat="1" applyFont="1" applyBorder="1" applyAlignment="1">
      <alignment/>
    </xf>
    <xf numFmtId="3" fontId="1" fillId="40" borderId="10" xfId="0" applyNumberFormat="1" applyFont="1" applyFill="1" applyBorder="1" applyAlignment="1">
      <alignment/>
    </xf>
    <xf numFmtId="4" fontId="1" fillId="40" borderId="10" xfId="0" applyNumberFormat="1" applyFont="1" applyFill="1" applyBorder="1" applyAlignment="1">
      <alignment/>
    </xf>
    <xf numFmtId="3" fontId="1" fillId="42" borderId="10" xfId="0" applyNumberFormat="1" applyFont="1" applyFill="1" applyBorder="1" applyAlignment="1">
      <alignment/>
    </xf>
    <xf numFmtId="4" fontId="1" fillId="42" borderId="10" xfId="0" applyNumberFormat="1" applyFont="1" applyFill="1" applyBorder="1" applyAlignment="1">
      <alignment/>
    </xf>
    <xf numFmtId="3" fontId="9" fillId="40" borderId="10" xfId="0" applyNumberFormat="1" applyFont="1" applyFill="1" applyBorder="1" applyAlignment="1">
      <alignment/>
    </xf>
    <xf numFmtId="4" fontId="9" fillId="40" borderId="10" xfId="0" applyNumberFormat="1" applyFont="1" applyFill="1" applyBorder="1" applyAlignment="1">
      <alignment/>
    </xf>
    <xf numFmtId="3" fontId="9" fillId="42" borderId="10" xfId="0" applyNumberFormat="1" applyFont="1" applyFill="1" applyBorder="1" applyAlignment="1">
      <alignment/>
    </xf>
    <xf numFmtId="4" fontId="9" fillId="42" borderId="10" xfId="0" applyNumberFormat="1" applyFont="1" applyFill="1" applyBorder="1" applyAlignment="1">
      <alignment/>
    </xf>
    <xf numFmtId="3" fontId="1" fillId="42" borderId="14" xfId="0" applyNumberFormat="1" applyFont="1" applyFill="1" applyBorder="1" applyAlignment="1">
      <alignment/>
    </xf>
    <xf numFmtId="4" fontId="3" fillId="43" borderId="10" xfId="0" applyNumberFormat="1" applyFont="1" applyFill="1" applyBorder="1" applyAlignment="1">
      <alignment horizontal="right"/>
    </xf>
    <xf numFmtId="3" fontId="1" fillId="40" borderId="10" xfId="0" applyNumberFormat="1" applyFont="1" applyFill="1" applyBorder="1" applyAlignment="1">
      <alignment horizontal="right"/>
    </xf>
    <xf numFmtId="4" fontId="1" fillId="40" borderId="10" xfId="0" applyNumberFormat="1" applyFont="1" applyFill="1" applyBorder="1" applyAlignment="1">
      <alignment horizontal="right"/>
    </xf>
    <xf numFmtId="3" fontId="1" fillId="40" borderId="10" xfId="0" applyNumberFormat="1" applyFont="1" applyFill="1" applyBorder="1" applyAlignment="1" quotePrefix="1">
      <alignment/>
    </xf>
    <xf numFmtId="4" fontId="1" fillId="40" borderId="10" xfId="0" applyNumberFormat="1" applyFont="1" applyFill="1" applyBorder="1" applyAlignment="1" quotePrefix="1">
      <alignment/>
    </xf>
    <xf numFmtId="4" fontId="1" fillId="39" borderId="10" xfId="0" applyNumberFormat="1" applyFont="1" applyFill="1" applyBorder="1" applyAlignment="1" quotePrefix="1">
      <alignment/>
    </xf>
    <xf numFmtId="4" fontId="3" fillId="0" borderId="10" xfId="0" applyNumberFormat="1" applyFont="1" applyBorder="1" applyAlignment="1" quotePrefix="1">
      <alignment/>
    </xf>
    <xf numFmtId="4" fontId="3" fillId="39" borderId="11" xfId="0" applyNumberFormat="1" applyFont="1" applyFill="1" applyBorder="1" applyAlignment="1">
      <alignment/>
    </xf>
    <xf numFmtId="3" fontId="1" fillId="18" borderId="10" xfId="0" applyNumberFormat="1" applyFont="1" applyFill="1" applyBorder="1" applyAlignment="1">
      <alignment/>
    </xf>
    <xf numFmtId="2" fontId="1" fillId="18" borderId="10" xfId="0" applyNumberFormat="1" applyFont="1" applyFill="1" applyBorder="1" applyAlignment="1">
      <alignment/>
    </xf>
    <xf numFmtId="0" fontId="0" fillId="39" borderId="22" xfId="0" applyFont="1" applyFill="1" applyBorder="1" applyAlignment="1">
      <alignment/>
    </xf>
    <xf numFmtId="0" fontId="0" fillId="39" borderId="21" xfId="0" applyFont="1" applyFill="1" applyBorder="1" applyAlignment="1">
      <alignment/>
    </xf>
    <xf numFmtId="0" fontId="0" fillId="39" borderId="12" xfId="0" applyFont="1" applyFill="1" applyBorder="1" applyAlignment="1">
      <alignment/>
    </xf>
    <xf numFmtId="0" fontId="1" fillId="39" borderId="18" xfId="0" applyFont="1" applyFill="1" applyBorder="1" applyAlignment="1">
      <alignment/>
    </xf>
    <xf numFmtId="0" fontId="2" fillId="39" borderId="18" xfId="0" applyFont="1" applyFill="1" applyBorder="1" applyAlignment="1">
      <alignment/>
    </xf>
    <xf numFmtId="0" fontId="2" fillId="39" borderId="0" xfId="0" applyFont="1" applyFill="1" applyBorder="1" applyAlignment="1">
      <alignment/>
    </xf>
    <xf numFmtId="0" fontId="1" fillId="39" borderId="18" xfId="0" applyFont="1" applyFill="1" applyBorder="1" applyAlignment="1">
      <alignment horizontal="center"/>
    </xf>
    <xf numFmtId="0" fontId="1" fillId="39" borderId="23" xfId="0" applyFont="1" applyFill="1" applyBorder="1" applyAlignment="1">
      <alignment horizontal="center"/>
    </xf>
    <xf numFmtId="0" fontId="1" fillId="39" borderId="18" xfId="0" applyFont="1" applyFill="1" applyBorder="1" applyAlignment="1">
      <alignment wrapText="1"/>
    </xf>
    <xf numFmtId="0" fontId="0" fillId="39" borderId="18" xfId="0" applyFont="1" applyFill="1" applyBorder="1" applyAlignment="1">
      <alignment/>
    </xf>
    <xf numFmtId="0" fontId="0" fillId="39" borderId="0" xfId="0" applyFont="1" applyFill="1" applyBorder="1" applyAlignment="1">
      <alignment/>
    </xf>
    <xf numFmtId="0" fontId="1" fillId="39" borderId="24" xfId="0" applyFont="1" applyFill="1" applyBorder="1" applyAlignment="1">
      <alignment wrapText="1"/>
    </xf>
    <xf numFmtId="0" fontId="0" fillId="39" borderId="24" xfId="0" applyFont="1" applyFill="1" applyBorder="1" applyAlignment="1">
      <alignment/>
    </xf>
    <xf numFmtId="0" fontId="1" fillId="39" borderId="15" xfId="0" applyFont="1" applyFill="1" applyBorder="1" applyAlignment="1">
      <alignment horizontal="left"/>
    </xf>
    <xf numFmtId="0" fontId="1" fillId="39" borderId="24" xfId="0" applyFont="1" applyFill="1" applyBorder="1" applyAlignment="1">
      <alignment horizontal="center"/>
    </xf>
    <xf numFmtId="0" fontId="1" fillId="39" borderId="11" xfId="0" applyFont="1" applyFill="1" applyBorder="1" applyAlignment="1">
      <alignment horizontal="center"/>
    </xf>
    <xf numFmtId="0" fontId="81" fillId="11" borderId="12" xfId="0" applyFont="1" applyFill="1" applyBorder="1" applyAlignment="1">
      <alignment vertical="center"/>
    </xf>
    <xf numFmtId="3" fontId="81" fillId="11" borderId="12" xfId="0" applyNumberFormat="1" applyFont="1" applyFill="1" applyBorder="1" applyAlignment="1">
      <alignment horizontal="right" vertical="center"/>
    </xf>
    <xf numFmtId="2" fontId="81" fillId="11" borderId="12" xfId="0" applyNumberFormat="1" applyFont="1" applyFill="1" applyBorder="1" applyAlignment="1">
      <alignment horizontal="right" vertical="center"/>
    </xf>
    <xf numFmtId="0" fontId="81" fillId="11" borderId="23" xfId="0" applyFont="1" applyFill="1" applyBorder="1" applyAlignment="1">
      <alignment vertical="center"/>
    </xf>
    <xf numFmtId="3" fontId="81" fillId="11" borderId="23" xfId="0" applyNumberFormat="1" applyFont="1" applyFill="1" applyBorder="1" applyAlignment="1">
      <alignment horizontal="right" vertical="center"/>
    </xf>
    <xf numFmtId="2" fontId="81" fillId="11" borderId="23" xfId="0" applyNumberFormat="1" applyFont="1" applyFill="1" applyBorder="1" applyAlignment="1">
      <alignment horizontal="right" vertical="center"/>
    </xf>
    <xf numFmtId="0" fontId="81" fillId="11" borderId="10" xfId="0" applyFont="1" applyFill="1" applyBorder="1" applyAlignment="1">
      <alignment vertical="center"/>
    </xf>
    <xf numFmtId="3" fontId="81" fillId="11" borderId="10" xfId="0" applyNumberFormat="1" applyFont="1" applyFill="1" applyBorder="1" applyAlignment="1">
      <alignment horizontal="right" vertical="center"/>
    </xf>
    <xf numFmtId="2" fontId="81" fillId="11" borderId="10" xfId="0" applyNumberFormat="1" applyFont="1" applyFill="1" applyBorder="1" applyAlignment="1">
      <alignment horizontal="right" vertical="center"/>
    </xf>
    <xf numFmtId="0" fontId="81" fillId="11" borderId="11" xfId="0" applyFont="1" applyFill="1" applyBorder="1" applyAlignment="1">
      <alignment vertical="center"/>
    </xf>
    <xf numFmtId="3" fontId="81" fillId="11" borderId="11" xfId="0" applyNumberFormat="1" applyFont="1" applyFill="1" applyBorder="1" applyAlignment="1">
      <alignment horizontal="right" vertical="center"/>
    </xf>
    <xf numFmtId="2" fontId="81" fillId="11" borderId="11" xfId="0" applyNumberFormat="1" applyFont="1" applyFill="1" applyBorder="1" applyAlignment="1">
      <alignment horizontal="right" vertical="center"/>
    </xf>
    <xf numFmtId="0" fontId="1" fillId="11" borderId="11" xfId="0" applyFont="1" applyFill="1" applyBorder="1" applyAlignment="1">
      <alignment horizontal="left"/>
    </xf>
    <xf numFmtId="0" fontId="1" fillId="11" borderId="11" xfId="0" applyFont="1" applyFill="1" applyBorder="1" applyAlignment="1">
      <alignment horizontal="left"/>
    </xf>
    <xf numFmtId="0" fontId="1" fillId="11" borderId="11" xfId="0" applyFont="1" applyFill="1" applyBorder="1" applyAlignment="1">
      <alignment/>
    </xf>
    <xf numFmtId="0" fontId="3" fillId="11" borderId="11" xfId="0" applyFont="1" applyFill="1" applyBorder="1" applyAlignment="1">
      <alignment/>
    </xf>
    <xf numFmtId="3" fontId="1" fillId="11" borderId="11" xfId="0" applyNumberFormat="1" applyFont="1" applyFill="1" applyBorder="1" applyAlignment="1">
      <alignment/>
    </xf>
    <xf numFmtId="4" fontId="1" fillId="11" borderId="11" xfId="0" applyNumberFormat="1" applyFont="1" applyFill="1" applyBorder="1" applyAlignment="1">
      <alignment/>
    </xf>
    <xf numFmtId="0" fontId="1" fillId="11" borderId="10" xfId="0" applyFont="1" applyFill="1" applyBorder="1" applyAlignment="1">
      <alignment horizontal="left"/>
    </xf>
    <xf numFmtId="0" fontId="1" fillId="11" borderId="10" xfId="0" applyFont="1" applyFill="1" applyBorder="1" applyAlignment="1">
      <alignment/>
    </xf>
    <xf numFmtId="0" fontId="3" fillId="11" borderId="10" xfId="0" applyFont="1" applyFill="1" applyBorder="1" applyAlignment="1">
      <alignment/>
    </xf>
    <xf numFmtId="3" fontId="1" fillId="11" borderId="10" xfId="0" applyNumberFormat="1" applyFont="1" applyFill="1" applyBorder="1" applyAlignment="1">
      <alignment/>
    </xf>
    <xf numFmtId="0" fontId="9" fillId="11" borderId="17" xfId="0" applyFont="1" applyFill="1" applyBorder="1" applyAlignment="1">
      <alignment horizontal="left"/>
    </xf>
    <xf numFmtId="0" fontId="9" fillId="11" borderId="17" xfId="0" applyFont="1" applyFill="1" applyBorder="1" applyAlignment="1">
      <alignment/>
    </xf>
    <xf numFmtId="0" fontId="7" fillId="11" borderId="13" xfId="0" applyFont="1" applyFill="1" applyBorder="1" applyAlignment="1">
      <alignment/>
    </xf>
    <xf numFmtId="0" fontId="7" fillId="11" borderId="14" xfId="0" applyFont="1" applyFill="1" applyBorder="1" applyAlignment="1">
      <alignment/>
    </xf>
    <xf numFmtId="4" fontId="1" fillId="11" borderId="10" xfId="0" applyNumberFormat="1" applyFont="1" applyFill="1" applyBorder="1" applyAlignment="1">
      <alignment/>
    </xf>
    <xf numFmtId="0" fontId="1" fillId="11" borderId="23" xfId="0" applyFont="1" applyFill="1" applyBorder="1" applyAlignment="1">
      <alignment/>
    </xf>
    <xf numFmtId="0" fontId="3" fillId="11" borderId="23" xfId="0" applyFont="1" applyFill="1" applyBorder="1" applyAlignment="1">
      <alignment/>
    </xf>
    <xf numFmtId="0" fontId="0" fillId="11" borderId="11" xfId="0" applyFill="1" applyBorder="1" applyAlignment="1">
      <alignment/>
    </xf>
    <xf numFmtId="3" fontId="3" fillId="11" borderId="11" xfId="0" applyNumberFormat="1" applyFont="1" applyFill="1" applyBorder="1" applyAlignment="1">
      <alignment/>
    </xf>
    <xf numFmtId="3" fontId="1" fillId="52" borderId="17" xfId="0" applyNumberFormat="1" applyFont="1" applyFill="1" applyBorder="1" applyAlignment="1">
      <alignment/>
    </xf>
    <xf numFmtId="3" fontId="1" fillId="52" borderId="10" xfId="0" applyNumberFormat="1" applyFont="1" applyFill="1" applyBorder="1" applyAlignment="1">
      <alignment/>
    </xf>
    <xf numFmtId="4" fontId="1" fillId="52" borderId="17" xfId="0" applyNumberFormat="1" applyFont="1" applyFill="1" applyBorder="1" applyAlignment="1">
      <alignment/>
    </xf>
    <xf numFmtId="4" fontId="1" fillId="18" borderId="10" xfId="0" applyNumberFormat="1" applyFont="1" applyFill="1" applyBorder="1" applyAlignment="1">
      <alignment/>
    </xf>
    <xf numFmtId="3" fontId="1" fillId="18" borderId="12" xfId="0" applyNumberFormat="1" applyFont="1" applyFill="1" applyBorder="1" applyAlignment="1">
      <alignment/>
    </xf>
    <xf numFmtId="3" fontId="1" fillId="18" borderId="11" xfId="0" applyNumberFormat="1" applyFont="1" applyFill="1" applyBorder="1" applyAlignment="1">
      <alignment/>
    </xf>
    <xf numFmtId="3" fontId="1" fillId="18" borderId="14" xfId="0" applyNumberFormat="1" applyFont="1" applyFill="1" applyBorder="1" applyAlignment="1">
      <alignment/>
    </xf>
    <xf numFmtId="3" fontId="1" fillId="52" borderId="12" xfId="0" applyNumberFormat="1" applyFont="1" applyFill="1" applyBorder="1" applyAlignment="1">
      <alignment/>
    </xf>
    <xf numFmtId="0" fontId="2" fillId="18" borderId="12" xfId="0" applyFont="1" applyFill="1" applyBorder="1" applyAlignment="1">
      <alignment horizontal="left"/>
    </xf>
    <xf numFmtId="0" fontId="0" fillId="18" borderId="12" xfId="0" applyFont="1" applyFill="1" applyBorder="1" applyAlignment="1">
      <alignment/>
    </xf>
    <xf numFmtId="0" fontId="1" fillId="42" borderId="17" xfId="0" applyFont="1" applyFill="1" applyBorder="1" applyAlignment="1">
      <alignment/>
    </xf>
    <xf numFmtId="0" fontId="1" fillId="42" borderId="13" xfId="0" applyFont="1" applyFill="1" applyBorder="1" applyAlignment="1">
      <alignment/>
    </xf>
    <xf numFmtId="0" fontId="3" fillId="42" borderId="13" xfId="0" applyFont="1" applyFill="1" applyBorder="1" applyAlignment="1">
      <alignment/>
    </xf>
    <xf numFmtId="3" fontId="3" fillId="42" borderId="14" xfId="0" applyNumberFormat="1" applyFont="1" applyFill="1" applyBorder="1" applyAlignment="1">
      <alignment/>
    </xf>
    <xf numFmtId="4" fontId="3" fillId="42" borderId="10" xfId="0" applyNumberFormat="1" applyFont="1" applyFill="1" applyBorder="1" applyAlignment="1">
      <alignment/>
    </xf>
    <xf numFmtId="3" fontId="2" fillId="39" borderId="10" xfId="0" applyNumberFormat="1" applyFont="1" applyFill="1" applyBorder="1" applyAlignment="1">
      <alignment/>
    </xf>
    <xf numFmtId="4" fontId="2" fillId="39" borderId="10" xfId="0" applyNumberFormat="1" applyFont="1" applyFill="1" applyBorder="1" applyAlignment="1">
      <alignment/>
    </xf>
    <xf numFmtId="4" fontId="2" fillId="52" borderId="10" xfId="0" applyNumberFormat="1" applyFont="1" applyFill="1" applyBorder="1" applyAlignment="1">
      <alignment/>
    </xf>
    <xf numFmtId="3" fontId="1" fillId="0" borderId="22" xfId="0" applyNumberFormat="1" applyFont="1" applyBorder="1" applyAlignment="1">
      <alignment/>
    </xf>
    <xf numFmtId="3" fontId="1" fillId="0" borderId="12" xfId="0" applyNumberFormat="1" applyFont="1" applyBorder="1" applyAlignment="1">
      <alignment/>
    </xf>
    <xf numFmtId="4" fontId="3" fillId="43" borderId="11" xfId="0" applyNumberFormat="1" applyFont="1" applyFill="1" applyBorder="1" applyAlignment="1">
      <alignment/>
    </xf>
    <xf numFmtId="0" fontId="12" fillId="0" borderId="0" xfId="0" applyFont="1" applyAlignment="1">
      <alignment horizontal="center" wrapText="1"/>
    </xf>
    <xf numFmtId="0" fontId="10" fillId="0" borderId="0" xfId="0" applyFont="1" applyAlignment="1">
      <alignment horizontal="left"/>
    </xf>
    <xf numFmtId="0" fontId="3" fillId="0" borderId="17"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22" xfId="0" applyFont="1" applyBorder="1" applyAlignment="1">
      <alignment horizontal="justify" vertical="top" wrapText="1"/>
    </xf>
    <xf numFmtId="0" fontId="3" fillId="0" borderId="21" xfId="0" applyFont="1" applyBorder="1" applyAlignment="1">
      <alignment horizontal="justify" vertical="top" wrapText="1"/>
    </xf>
    <xf numFmtId="0" fontId="3" fillId="0" borderId="20" xfId="0" applyFont="1" applyBorder="1" applyAlignment="1">
      <alignment horizontal="justify" vertical="top" wrapText="1"/>
    </xf>
    <xf numFmtId="0" fontId="3" fillId="0" borderId="24" xfId="0" applyFont="1" applyBorder="1" applyAlignment="1">
      <alignment horizontal="justify" vertical="top" wrapText="1"/>
    </xf>
    <xf numFmtId="0" fontId="3" fillId="0" borderId="15" xfId="0" applyFont="1" applyBorder="1" applyAlignment="1">
      <alignment horizontal="justify" vertical="top" wrapText="1"/>
    </xf>
    <xf numFmtId="0" fontId="3" fillId="0" borderId="16" xfId="0" applyFont="1" applyBorder="1" applyAlignment="1">
      <alignment horizontal="justify" vertical="top" wrapText="1"/>
    </xf>
    <xf numFmtId="0" fontId="0" fillId="34" borderId="0" xfId="0" applyFill="1" applyBorder="1" applyAlignment="1">
      <alignment horizontal="center"/>
    </xf>
    <xf numFmtId="0" fontId="1" fillId="0" borderId="10" xfId="0" applyFont="1" applyBorder="1" applyAlignment="1">
      <alignment horizontal="left" vertical="center" wrapText="1"/>
    </xf>
    <xf numFmtId="0" fontId="3" fillId="0" borderId="10" xfId="0" applyFont="1" applyFill="1" applyBorder="1" applyAlignment="1">
      <alignment horizontal="justify" vertical="justify" wrapText="1"/>
    </xf>
    <xf numFmtId="0" fontId="3" fillId="0" borderId="10" xfId="0" applyFont="1" applyBorder="1" applyAlignment="1">
      <alignment horizontal="justify" vertical="justify" wrapText="1"/>
    </xf>
    <xf numFmtId="0" fontId="3" fillId="0" borderId="17" xfId="0" applyFont="1" applyBorder="1" applyAlignment="1">
      <alignment horizontal="left" vertical="justify" wrapText="1"/>
    </xf>
    <xf numFmtId="0" fontId="3" fillId="0" borderId="13" xfId="0" applyFont="1" applyBorder="1" applyAlignment="1">
      <alignment horizontal="left" vertical="justify" wrapText="1"/>
    </xf>
    <xf numFmtId="0" fontId="3" fillId="0" borderId="14" xfId="0" applyFont="1" applyBorder="1" applyAlignment="1">
      <alignment horizontal="left" vertical="justify" wrapText="1"/>
    </xf>
    <xf numFmtId="0" fontId="34" fillId="0" borderId="0" xfId="0" applyNumberFormat="1" applyFont="1" applyAlignment="1">
      <alignment horizontal="left" vertical="top" wrapText="1"/>
    </xf>
    <xf numFmtId="0" fontId="11" fillId="0" borderId="0" xfId="0" applyNumberFormat="1" applyFont="1" applyAlignment="1">
      <alignment horizontal="left" vertical="top" wrapText="1"/>
    </xf>
    <xf numFmtId="0" fontId="13" fillId="0" borderId="0" xfId="0" applyFont="1" applyAlignment="1">
      <alignment horizontal="center" wrapText="1"/>
    </xf>
    <xf numFmtId="0" fontId="1" fillId="0" borderId="10" xfId="0" applyFont="1" applyFill="1" applyBorder="1" applyAlignment="1">
      <alignment horizontal="justify" vertical="justify" wrapText="1"/>
    </xf>
    <xf numFmtId="0" fontId="3" fillId="0" borderId="10" xfId="0" applyFont="1" applyFill="1" applyBorder="1" applyAlignment="1">
      <alignment wrapText="1"/>
    </xf>
    <xf numFmtId="0" fontId="1" fillId="0" borderId="10" xfId="0" applyFont="1" applyBorder="1" applyAlignment="1">
      <alignment horizontal="left" wrapText="1"/>
    </xf>
    <xf numFmtId="0" fontId="1" fillId="0" borderId="22" xfId="0" applyFont="1" applyBorder="1" applyAlignment="1">
      <alignment horizontal="justify" vertical="justify" wrapText="1"/>
    </xf>
    <xf numFmtId="0" fontId="1" fillId="0" borderId="21" xfId="0" applyFont="1" applyBorder="1" applyAlignment="1">
      <alignment horizontal="justify" vertical="justify" wrapText="1"/>
    </xf>
    <xf numFmtId="0" fontId="1" fillId="0" borderId="24" xfId="0" applyFont="1" applyBorder="1" applyAlignment="1">
      <alignment horizontal="justify" vertical="justify" wrapText="1"/>
    </xf>
    <xf numFmtId="0" fontId="1" fillId="0" borderId="15" xfId="0" applyFont="1" applyBorder="1" applyAlignment="1">
      <alignment horizontal="justify" vertical="justify" wrapText="1"/>
    </xf>
    <xf numFmtId="0" fontId="3" fillId="0" borderId="10" xfId="0" applyFont="1" applyBorder="1" applyAlignment="1">
      <alignment wrapText="1"/>
    </xf>
    <xf numFmtId="0" fontId="3" fillId="0" borderId="10" xfId="0" applyFont="1" applyFill="1" applyBorder="1" applyAlignment="1">
      <alignment horizontal="left"/>
    </xf>
    <xf numFmtId="0" fontId="0" fillId="0" borderId="0" xfId="0" applyAlignment="1">
      <alignment horizontal="left" wrapText="1"/>
    </xf>
    <xf numFmtId="0" fontId="2" fillId="0" borderId="21" xfId="0" applyFont="1" applyBorder="1" applyAlignment="1">
      <alignment horizontal="center"/>
    </xf>
    <xf numFmtId="0" fontId="0" fillId="0" borderId="0" xfId="0" applyAlignment="1">
      <alignment horizontal="center"/>
    </xf>
    <xf numFmtId="0" fontId="2" fillId="18" borderId="12" xfId="0" applyFont="1" applyFill="1" applyBorder="1" applyAlignment="1">
      <alignment horizontal="left"/>
    </xf>
    <xf numFmtId="0" fontId="2" fillId="18" borderId="10" xfId="0" applyFont="1" applyFill="1" applyBorder="1" applyAlignment="1">
      <alignment horizontal="left"/>
    </xf>
    <xf numFmtId="0" fontId="1" fillId="42" borderId="12" xfId="0" applyFont="1" applyFill="1" applyBorder="1" applyAlignment="1">
      <alignment horizontal="left"/>
    </xf>
    <xf numFmtId="0" fontId="2" fillId="18" borderId="17" xfId="0" applyFont="1" applyFill="1" applyBorder="1" applyAlignment="1">
      <alignment horizontal="left"/>
    </xf>
    <xf numFmtId="0" fontId="2" fillId="18" borderId="13" xfId="0" applyFont="1" applyFill="1" applyBorder="1" applyAlignment="1">
      <alignment horizontal="left"/>
    </xf>
    <xf numFmtId="0" fontId="2" fillId="18" borderId="14" xfId="0" applyFont="1" applyFill="1" applyBorder="1" applyAlignment="1">
      <alignment horizontal="left"/>
    </xf>
    <xf numFmtId="0" fontId="1" fillId="42" borderId="22" xfId="0" applyFont="1" applyFill="1" applyBorder="1" applyAlignment="1">
      <alignment horizontal="left"/>
    </xf>
    <xf numFmtId="0" fontId="1" fillId="42" borderId="21" xfId="0" applyFont="1" applyFill="1" applyBorder="1" applyAlignment="1">
      <alignment horizontal="left"/>
    </xf>
    <xf numFmtId="0" fontId="1" fillId="42" borderId="20" xfId="0" applyFont="1" applyFill="1" applyBorder="1" applyAlignment="1">
      <alignment horizontal="left"/>
    </xf>
    <xf numFmtId="0" fontId="1" fillId="39" borderId="22" xfId="0" applyFont="1" applyFill="1" applyBorder="1" applyAlignment="1">
      <alignment horizontal="left"/>
    </xf>
    <xf numFmtId="0" fontId="1" fillId="39" borderId="21" xfId="0" applyFont="1" applyFill="1" applyBorder="1" applyAlignment="1">
      <alignment horizontal="left"/>
    </xf>
    <xf numFmtId="0" fontId="2" fillId="18" borderId="11" xfId="0" applyFont="1" applyFill="1" applyBorder="1" applyAlignment="1">
      <alignment horizontal="left"/>
    </xf>
    <xf numFmtId="0" fontId="2" fillId="18" borderId="24" xfId="0" applyFont="1" applyFill="1" applyBorder="1" applyAlignment="1">
      <alignment horizontal="left"/>
    </xf>
    <xf numFmtId="0" fontId="1" fillId="52" borderId="10" xfId="0" applyFont="1" applyFill="1" applyBorder="1" applyAlignment="1">
      <alignment horizontal="left"/>
    </xf>
    <xf numFmtId="0" fontId="4" fillId="33" borderId="0" xfId="0" applyFont="1" applyFill="1" applyBorder="1" applyAlignment="1">
      <alignment horizontal="center" wrapText="1"/>
    </xf>
    <xf numFmtId="0" fontId="5" fillId="33" borderId="0" xfId="0" applyFont="1" applyFill="1" applyBorder="1" applyAlignment="1">
      <alignment horizontal="center"/>
    </xf>
    <xf numFmtId="0" fontId="5" fillId="33" borderId="0" xfId="0" applyFont="1" applyFill="1" applyBorder="1" applyAlignment="1">
      <alignment horizontal="center" wrapText="1"/>
    </xf>
    <xf numFmtId="0" fontId="1" fillId="52" borderId="12" xfId="0" applyFont="1" applyFill="1" applyBorder="1" applyAlignment="1">
      <alignment horizontal="left"/>
    </xf>
    <xf numFmtId="0" fontId="1" fillId="52" borderId="22" xfId="0" applyFont="1" applyFill="1" applyBorder="1" applyAlignment="1">
      <alignment horizontal="left"/>
    </xf>
    <xf numFmtId="0" fontId="1" fillId="18" borderId="17" xfId="0" applyFont="1" applyFill="1" applyBorder="1" applyAlignment="1">
      <alignment horizontal="left"/>
    </xf>
    <xf numFmtId="0" fontId="1" fillId="18" borderId="13" xfId="0" applyFont="1" applyFill="1" applyBorder="1" applyAlignment="1">
      <alignment horizontal="left"/>
    </xf>
    <xf numFmtId="0" fontId="1" fillId="11" borderId="17" xfId="54" applyFont="1" applyFill="1" applyBorder="1" applyAlignment="1">
      <alignment horizontal="left"/>
      <protection/>
    </xf>
    <xf numFmtId="0" fontId="1" fillId="11" borderId="13" xfId="54" applyFont="1" applyFill="1" applyBorder="1" applyAlignment="1">
      <alignment horizontal="left"/>
      <protection/>
    </xf>
    <xf numFmtId="0" fontId="1" fillId="11" borderId="14" xfId="54" applyFont="1" applyFill="1" applyBorder="1" applyAlignment="1">
      <alignment horizontal="left"/>
      <protection/>
    </xf>
    <xf numFmtId="0" fontId="2" fillId="0" borderId="18" xfId="0" applyFont="1" applyBorder="1" applyAlignment="1">
      <alignment horizontal="center"/>
    </xf>
    <xf numFmtId="0" fontId="2" fillId="0" borderId="0" xfId="0" applyFont="1" applyBorder="1" applyAlignment="1">
      <alignment horizontal="center"/>
    </xf>
    <xf numFmtId="0" fontId="2" fillId="0" borderId="19" xfId="0" applyFont="1" applyBorder="1" applyAlignment="1">
      <alignment horizontal="center"/>
    </xf>
    <xf numFmtId="0" fontId="1" fillId="18" borderId="10" xfId="0" applyFont="1" applyFill="1" applyBorder="1" applyAlignment="1">
      <alignment horizontal="left"/>
    </xf>
    <xf numFmtId="0" fontId="15" fillId="33" borderId="10" xfId="53" applyFont="1" applyFill="1" applyBorder="1" applyAlignment="1">
      <alignment horizontal="center"/>
      <protection/>
    </xf>
    <xf numFmtId="0" fontId="14" fillId="0" borderId="10" xfId="53" applyBorder="1">
      <alignment/>
      <protection/>
    </xf>
    <xf numFmtId="0" fontId="15" fillId="33" borderId="10" xfId="53" applyFont="1" applyFill="1" applyBorder="1" applyAlignment="1">
      <alignment horizontal="center" wrapText="1"/>
      <protection/>
    </xf>
    <xf numFmtId="0" fontId="14" fillId="0" borderId="10" xfId="53" applyBorder="1" applyAlignment="1">
      <alignment wrapText="1"/>
      <protection/>
    </xf>
    <xf numFmtId="0" fontId="16" fillId="53" borderId="10" xfId="53" applyFont="1" applyFill="1" applyBorder="1" applyAlignment="1">
      <alignment horizontal="left"/>
      <protection/>
    </xf>
    <xf numFmtId="3" fontId="16" fillId="53" borderId="10" xfId="53" applyNumberFormat="1" applyFont="1" applyFill="1" applyBorder="1" applyAlignment="1" applyProtection="1">
      <alignment horizontal="right"/>
      <protection/>
    </xf>
    <xf numFmtId="2" fontId="16" fillId="53" borderId="10" xfId="53" applyNumberFormat="1" applyFont="1" applyFill="1" applyBorder="1" applyAlignment="1" applyProtection="1">
      <alignment horizontal="right"/>
      <protection/>
    </xf>
    <xf numFmtId="2" fontId="14" fillId="0" borderId="10" xfId="53" applyNumberFormat="1" applyBorder="1">
      <alignment/>
      <protection/>
    </xf>
    <xf numFmtId="0" fontId="14" fillId="43" borderId="10" xfId="53" applyFont="1" applyFill="1" applyBorder="1" applyAlignment="1" applyProtection="1">
      <alignment horizontal="left"/>
      <protection/>
    </xf>
    <xf numFmtId="0" fontId="14" fillId="43" borderId="10" xfId="53" applyFont="1" applyFill="1" applyBorder="1">
      <alignment/>
      <protection/>
    </xf>
    <xf numFmtId="3" fontId="14" fillId="43" borderId="10" xfId="53" applyNumberFormat="1" applyFont="1" applyFill="1" applyBorder="1" applyAlignment="1" applyProtection="1">
      <alignment horizontal="right"/>
      <protection/>
    </xf>
    <xf numFmtId="3" fontId="14" fillId="43" borderId="10" xfId="53" applyNumberFormat="1" applyFont="1" applyFill="1" applyBorder="1">
      <alignment/>
      <protection/>
    </xf>
    <xf numFmtId="2" fontId="14" fillId="43" borderId="10" xfId="53" applyNumberFormat="1" applyFont="1" applyFill="1" applyBorder="1" applyAlignment="1" applyProtection="1">
      <alignment horizontal="right"/>
      <protection/>
    </xf>
    <xf numFmtId="2" fontId="14" fillId="43" borderId="10" xfId="53" applyNumberFormat="1" applyFont="1" applyFill="1" applyBorder="1">
      <alignment/>
      <protection/>
    </xf>
    <xf numFmtId="0" fontId="15" fillId="11" borderId="10" xfId="53" applyFont="1" applyFill="1" applyBorder="1" applyAlignment="1" applyProtection="1">
      <alignment horizontal="left"/>
      <protection/>
    </xf>
    <xf numFmtId="0" fontId="14" fillId="11" borderId="10" xfId="53" applyFill="1" applyBorder="1">
      <alignment/>
      <protection/>
    </xf>
    <xf numFmtId="3" fontId="15" fillId="11" borderId="10" xfId="53" applyNumberFormat="1" applyFont="1" applyFill="1" applyBorder="1" applyAlignment="1" applyProtection="1">
      <alignment horizontal="right"/>
      <protection/>
    </xf>
    <xf numFmtId="3" fontId="14" fillId="11" borderId="10" xfId="53" applyNumberFormat="1" applyFill="1" applyBorder="1">
      <alignment/>
      <protection/>
    </xf>
    <xf numFmtId="2" fontId="15" fillId="11" borderId="10" xfId="53" applyNumberFormat="1" applyFont="1" applyFill="1" applyBorder="1" applyAlignment="1" applyProtection="1">
      <alignment horizontal="right"/>
      <protection/>
    </xf>
    <xf numFmtId="2" fontId="14" fillId="11" borderId="10" xfId="53" applyNumberFormat="1" applyFill="1" applyBorder="1">
      <alignment/>
      <protection/>
    </xf>
    <xf numFmtId="0" fontId="15" fillId="11" borderId="12" xfId="53" applyFont="1" applyFill="1" applyBorder="1" applyAlignment="1" applyProtection="1">
      <alignment horizontal="left"/>
      <protection/>
    </xf>
    <xf numFmtId="0" fontId="14" fillId="11" borderId="12" xfId="53" applyFill="1" applyBorder="1">
      <alignment/>
      <protection/>
    </xf>
    <xf numFmtId="3" fontId="15" fillId="11" borderId="12" xfId="53" applyNumberFormat="1" applyFont="1" applyFill="1" applyBorder="1" applyAlignment="1" applyProtection="1">
      <alignment horizontal="right"/>
      <protection/>
    </xf>
    <xf numFmtId="3" fontId="14" fillId="11" borderId="12" xfId="53" applyNumberFormat="1" applyFill="1" applyBorder="1">
      <alignment/>
      <protection/>
    </xf>
    <xf numFmtId="2" fontId="15" fillId="11" borderId="12" xfId="53" applyNumberFormat="1" applyFont="1" applyFill="1" applyBorder="1" applyAlignment="1" applyProtection="1">
      <alignment horizontal="right"/>
      <protection/>
    </xf>
    <xf numFmtId="0" fontId="15" fillId="11" borderId="11" xfId="53" applyFont="1" applyFill="1" applyBorder="1" applyAlignment="1" applyProtection="1">
      <alignment horizontal="left"/>
      <protection/>
    </xf>
    <xf numFmtId="0" fontId="14" fillId="11" borderId="11" xfId="53" applyFill="1" applyBorder="1">
      <alignment/>
      <protection/>
    </xf>
    <xf numFmtId="3" fontId="15" fillId="11" borderId="11" xfId="53" applyNumberFormat="1" applyFont="1" applyFill="1" applyBorder="1" applyAlignment="1" applyProtection="1">
      <alignment horizontal="right"/>
      <protection/>
    </xf>
    <xf numFmtId="3" fontId="14" fillId="11" borderId="11" xfId="53" applyNumberFormat="1" applyFill="1" applyBorder="1">
      <alignment/>
      <protection/>
    </xf>
    <xf numFmtId="2" fontId="15" fillId="11" borderId="11" xfId="53" applyNumberFormat="1" applyFont="1" applyFill="1" applyBorder="1" applyAlignment="1" applyProtection="1">
      <alignment horizontal="right"/>
      <protection/>
    </xf>
    <xf numFmtId="0" fontId="15" fillId="11" borderId="23" xfId="53" applyFont="1" applyFill="1" applyBorder="1" applyAlignment="1" applyProtection="1">
      <alignment horizontal="left"/>
      <protection/>
    </xf>
    <xf numFmtId="0" fontId="14" fillId="11" borderId="23" xfId="53" applyFill="1" applyBorder="1">
      <alignment/>
      <protection/>
    </xf>
    <xf numFmtId="3" fontId="15" fillId="11" borderId="23" xfId="53" applyNumberFormat="1" applyFont="1" applyFill="1" applyBorder="1" applyAlignment="1" applyProtection="1">
      <alignment horizontal="right"/>
      <protection/>
    </xf>
    <xf numFmtId="3" fontId="14" fillId="11" borderId="23" xfId="53" applyNumberFormat="1" applyFill="1" applyBorder="1">
      <alignment/>
      <protection/>
    </xf>
    <xf numFmtId="2" fontId="15" fillId="11" borderId="23" xfId="53" applyNumberFormat="1" applyFont="1" applyFill="1" applyBorder="1" applyAlignment="1" applyProtection="1">
      <alignment horizontal="right"/>
      <protection/>
    </xf>
    <xf numFmtId="4" fontId="15" fillId="11" borderId="23" xfId="53" applyNumberFormat="1" applyFont="1" applyFill="1" applyBorder="1" applyAlignment="1" applyProtection="1">
      <alignment horizontal="right"/>
      <protection/>
    </xf>
    <xf numFmtId="4" fontId="14" fillId="11" borderId="23" xfId="53" applyNumberFormat="1" applyFill="1" applyBorder="1">
      <alignment/>
      <protection/>
    </xf>
    <xf numFmtId="0" fontId="14" fillId="0" borderId="18" xfId="53" applyFont="1" applyBorder="1" applyAlignment="1" applyProtection="1">
      <alignment horizontal="left"/>
      <protection/>
    </xf>
    <xf numFmtId="0" fontId="14" fillId="0" borderId="0" xfId="53" applyBorder="1">
      <alignment/>
      <protection/>
    </xf>
    <xf numFmtId="3" fontId="14" fillId="0" borderId="0" xfId="53" applyNumberFormat="1" applyFont="1" applyBorder="1" applyAlignment="1" applyProtection="1">
      <alignment horizontal="left"/>
      <protection/>
    </xf>
    <xf numFmtId="0" fontId="14" fillId="0" borderId="0" xfId="53" applyFont="1" applyBorder="1" applyAlignment="1" applyProtection="1">
      <alignment horizontal="left"/>
      <protection/>
    </xf>
    <xf numFmtId="0" fontId="14" fillId="0" borderId="19" xfId="53" applyBorder="1">
      <alignment/>
      <protection/>
    </xf>
    <xf numFmtId="4" fontId="15" fillId="11" borderId="12" xfId="53" applyNumberFormat="1" applyFont="1" applyFill="1" applyBorder="1" applyAlignment="1" applyProtection="1">
      <alignment horizontal="right"/>
      <protection/>
    </xf>
    <xf numFmtId="4" fontId="14" fillId="11" borderId="12" xfId="53" applyNumberFormat="1" applyFill="1" applyBorder="1">
      <alignment/>
      <protection/>
    </xf>
    <xf numFmtId="3" fontId="14" fillId="0" borderId="10" xfId="53" applyNumberFormat="1" applyBorder="1">
      <alignment/>
      <protection/>
    </xf>
    <xf numFmtId="4" fontId="16" fillId="53" borderId="10" xfId="53" applyNumberFormat="1" applyFont="1" applyFill="1" applyBorder="1" applyAlignment="1" applyProtection="1">
      <alignment horizontal="right"/>
      <protection/>
    </xf>
    <xf numFmtId="4" fontId="14" fillId="0" borderId="10" xfId="53" applyNumberFormat="1" applyBorder="1">
      <alignment/>
      <protection/>
    </xf>
    <xf numFmtId="3" fontId="31" fillId="11" borderId="17" xfId="0" applyNumberFormat="1" applyFont="1" applyFill="1" applyBorder="1" applyAlignment="1">
      <alignment horizontal="right"/>
    </xf>
    <xf numFmtId="3" fontId="31" fillId="11" borderId="14" xfId="0" applyNumberFormat="1" applyFont="1" applyFill="1" applyBorder="1" applyAlignment="1">
      <alignment horizontal="right"/>
    </xf>
    <xf numFmtId="3" fontId="31" fillId="11" borderId="17" xfId="0" applyNumberFormat="1" applyFont="1" applyFill="1" applyBorder="1" applyAlignment="1">
      <alignment horizontal="right" wrapText="1"/>
    </xf>
    <xf numFmtId="3" fontId="31" fillId="11" borderId="14" xfId="0" applyNumberFormat="1" applyFont="1" applyFill="1" applyBorder="1" applyAlignment="1">
      <alignment horizontal="right" wrapText="1"/>
    </xf>
    <xf numFmtId="0" fontId="2" fillId="0" borderId="22" xfId="0" applyFont="1" applyBorder="1" applyAlignment="1">
      <alignment horizontal="center"/>
    </xf>
    <xf numFmtId="0" fontId="2" fillId="0" borderId="20" xfId="0" applyFont="1" applyBorder="1" applyAlignment="1">
      <alignment horizontal="center"/>
    </xf>
    <xf numFmtId="0" fontId="18" fillId="0" borderId="22" xfId="0" applyFont="1" applyBorder="1" applyAlignment="1">
      <alignment horizontal="center" wrapText="1"/>
    </xf>
    <xf numFmtId="0" fontId="18" fillId="0" borderId="21" xfId="0" applyFont="1" applyBorder="1" applyAlignment="1">
      <alignment horizontal="center"/>
    </xf>
    <xf numFmtId="0" fontId="18" fillId="0" borderId="20" xfId="0" applyFont="1" applyBorder="1" applyAlignment="1">
      <alignment horizontal="center"/>
    </xf>
    <xf numFmtId="0" fontId="21" fillId="45" borderId="35" xfId="52" applyFont="1" applyFill="1" applyBorder="1" applyAlignment="1">
      <alignment horizontal="center" vertical="center"/>
      <protection/>
    </xf>
    <xf numFmtId="0" fontId="21" fillId="45" borderId="36" xfId="52" applyFont="1" applyFill="1" applyBorder="1" applyAlignment="1">
      <alignment horizontal="center" vertical="center"/>
      <protection/>
    </xf>
    <xf numFmtId="1" fontId="17" fillId="45" borderId="17" xfId="0" applyNumberFormat="1" applyFont="1" applyFill="1" applyBorder="1" applyAlignment="1">
      <alignment horizontal="center" vertical="center" wrapText="1"/>
    </xf>
    <xf numFmtId="1" fontId="17" fillId="45" borderId="14" xfId="0" applyNumberFormat="1" applyFont="1" applyFill="1" applyBorder="1" applyAlignment="1">
      <alignment horizontal="center" vertical="center" wrapText="1"/>
    </xf>
    <xf numFmtId="0" fontId="24" fillId="54" borderId="17" xfId="52" applyFont="1" applyFill="1" applyBorder="1" applyAlignment="1">
      <alignment horizontal="center" vertical="center"/>
      <protection/>
    </xf>
    <xf numFmtId="0" fontId="0" fillId="0" borderId="13" xfId="0" applyBorder="1" applyAlignment="1">
      <alignment vertical="center"/>
    </xf>
    <xf numFmtId="0" fontId="0" fillId="0" borderId="14" xfId="0" applyBorder="1" applyAlignment="1">
      <alignment vertical="center"/>
    </xf>
    <xf numFmtId="49" fontId="26" fillId="0" borderId="37" xfId="0" applyNumberFormat="1" applyFont="1" applyBorder="1" applyAlignment="1">
      <alignment horizontal="left" vertical="center" wrapText="1"/>
    </xf>
    <xf numFmtId="0" fontId="26" fillId="0" borderId="38" xfId="0" applyFont="1" applyBorder="1" applyAlignment="1">
      <alignment horizontal="left" vertical="center" wrapText="1"/>
    </xf>
    <xf numFmtId="49" fontId="24" fillId="0" borderId="0" xfId="51" applyNumberFormat="1" applyFont="1" applyFill="1" applyBorder="1" applyAlignment="1">
      <alignment horizontal="center" vertical="center"/>
      <protection/>
    </xf>
    <xf numFmtId="0" fontId="0" fillId="0" borderId="0" xfId="0" applyFill="1" applyBorder="1" applyAlignment="1">
      <alignment horizontal="center" vertical="center"/>
    </xf>
    <xf numFmtId="49" fontId="14" fillId="0" borderId="0" xfId="0" applyNumberFormat="1" applyFont="1" applyFill="1" applyBorder="1" applyAlignment="1">
      <alignment horizontal="left" vertical="center" wrapText="1"/>
    </xf>
    <xf numFmtId="0" fontId="29" fillId="0" borderId="0" xfId="0" applyFont="1" applyFill="1" applyBorder="1" applyAlignment="1">
      <alignment vertical="center"/>
    </xf>
    <xf numFmtId="49" fontId="26" fillId="0" borderId="39" xfId="0" applyNumberFormat="1" applyFont="1" applyBorder="1" applyAlignment="1">
      <alignment horizontal="left" vertical="center" wrapText="1"/>
    </xf>
    <xf numFmtId="0" fontId="26" fillId="0" borderId="40" xfId="0" applyFont="1" applyBorder="1" applyAlignment="1">
      <alignment horizontal="left" vertical="center" wrapText="1"/>
    </xf>
  </cellXfs>
  <cellStyles count="54">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Podaci" xfId="51"/>
    <cellStyle name="Normal_Sheet1" xfId="52"/>
    <cellStyle name="Normalno 2" xfId="53"/>
    <cellStyle name="Obično 2" xfId="54"/>
    <cellStyle name="Percent" xfId="55"/>
    <cellStyle name="Postotak 2" xfId="56"/>
    <cellStyle name="Povezana ćelija" xfId="57"/>
    <cellStyle name="Followed Hyperlink" xfId="58"/>
    <cellStyle name="Provjera ćelije" xfId="59"/>
    <cellStyle name="Tekst objašnjenja" xfId="60"/>
    <cellStyle name="Tekst upozorenja" xfId="61"/>
    <cellStyle name="Ukupni zbroj" xfId="62"/>
    <cellStyle name="Unos" xfId="63"/>
    <cellStyle name="Currency" xfId="64"/>
    <cellStyle name="Currency [0]" xfId="65"/>
    <cellStyle name="Comma" xfId="66"/>
    <cellStyle name="Comma [0]" xfId="67"/>
  </cellStyles>
  <dxfs count="1">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C205"/>
  <sheetViews>
    <sheetView tabSelected="1" zoomScale="124" zoomScaleNormal="124" zoomScalePageLayoutView="0" workbookViewId="0" topLeftCell="A1">
      <selection activeCell="H1" sqref="H1:Q2"/>
    </sheetView>
  </sheetViews>
  <sheetFormatPr defaultColWidth="9.140625" defaultRowHeight="15"/>
  <cols>
    <col min="1" max="1" width="0.13671875" style="0" customWidth="1"/>
    <col min="2" max="7" width="1.7109375" style="0" hidden="1" customWidth="1"/>
    <col min="8" max="8" width="8.8515625" style="0" customWidth="1"/>
    <col min="11" max="11" width="42.28125" style="0" customWidth="1"/>
    <col min="12" max="12" width="10.57421875" style="0" customWidth="1"/>
    <col min="13" max="13" width="10.7109375" style="0" customWidth="1"/>
    <col min="14" max="14" width="9.57421875" style="0" customWidth="1"/>
    <col min="15" max="15" width="9.7109375" style="0" customWidth="1"/>
    <col min="16" max="16" width="6.28125" style="0" customWidth="1"/>
    <col min="17" max="17" width="5.57421875" style="0" customWidth="1"/>
    <col min="21" max="21" width="9.140625" style="0" customWidth="1"/>
  </cols>
  <sheetData>
    <row r="1" spans="1:17" ht="15" customHeight="1">
      <c r="A1" s="67" t="s">
        <v>64</v>
      </c>
      <c r="B1" s="67"/>
      <c r="C1" s="67"/>
      <c r="D1" s="67"/>
      <c r="E1" s="67"/>
      <c r="F1" s="67"/>
      <c r="G1" s="67"/>
      <c r="H1" s="559" t="s">
        <v>786</v>
      </c>
      <c r="I1" s="560"/>
      <c r="J1" s="560"/>
      <c r="K1" s="560"/>
      <c r="L1" s="560"/>
      <c r="M1" s="560"/>
      <c r="N1" s="560"/>
      <c r="O1" s="560"/>
      <c r="P1" s="560"/>
      <c r="Q1" s="560"/>
    </row>
    <row r="2" spans="1:17" ht="38.25" customHeight="1">
      <c r="A2" s="67"/>
      <c r="B2" s="67"/>
      <c r="C2" s="67"/>
      <c r="D2" s="67"/>
      <c r="E2" s="67"/>
      <c r="F2" s="67"/>
      <c r="G2" s="67"/>
      <c r="H2" s="560"/>
      <c r="I2" s="560"/>
      <c r="J2" s="560"/>
      <c r="K2" s="560"/>
      <c r="L2" s="560"/>
      <c r="M2" s="560"/>
      <c r="N2" s="560"/>
      <c r="O2" s="560"/>
      <c r="P2" s="560"/>
      <c r="Q2" s="560"/>
    </row>
    <row r="3" spans="1:14" ht="15.75" customHeight="1" hidden="1">
      <c r="A3" s="67"/>
      <c r="B3" s="67"/>
      <c r="C3" s="67"/>
      <c r="D3" s="67"/>
      <c r="E3" s="67"/>
      <c r="F3" s="67"/>
      <c r="G3" s="67"/>
      <c r="H3" s="95"/>
      <c r="I3" s="95"/>
      <c r="J3" s="95"/>
      <c r="K3" s="95"/>
      <c r="L3" s="95"/>
      <c r="M3" s="124"/>
      <c r="N3" s="124"/>
    </row>
    <row r="4" spans="1:17" ht="8.25" customHeight="1">
      <c r="A4" s="68" t="s">
        <v>78</v>
      </c>
      <c r="B4" s="68"/>
      <c r="C4" s="68"/>
      <c r="D4" s="68"/>
      <c r="E4" s="68"/>
      <c r="F4" s="68"/>
      <c r="G4" s="68"/>
      <c r="H4" s="561" t="s">
        <v>242</v>
      </c>
      <c r="I4" s="561"/>
      <c r="J4" s="561"/>
      <c r="K4" s="561"/>
      <c r="L4" s="561"/>
      <c r="M4" s="561"/>
      <c r="N4" s="561"/>
      <c r="O4" s="561"/>
      <c r="P4" s="561"/>
      <c r="Q4" s="561"/>
    </row>
    <row r="5" spans="1:17" ht="21.75" customHeight="1">
      <c r="A5" s="68" t="s">
        <v>79</v>
      </c>
      <c r="B5" s="68"/>
      <c r="C5" s="68"/>
      <c r="D5" s="68"/>
      <c r="E5" s="68"/>
      <c r="F5" s="68"/>
      <c r="G5" s="68"/>
      <c r="H5" s="561"/>
      <c r="I5" s="561"/>
      <c r="J5" s="561"/>
      <c r="K5" s="561"/>
      <c r="L5" s="561"/>
      <c r="M5" s="561"/>
      <c r="N5" s="561"/>
      <c r="O5" s="561"/>
      <c r="P5" s="561"/>
      <c r="Q5" s="561"/>
    </row>
    <row r="6" spans="1:17" ht="16.5" customHeight="1">
      <c r="A6" s="68"/>
      <c r="B6" s="68"/>
      <c r="C6" s="68"/>
      <c r="D6" s="68"/>
      <c r="E6" s="68"/>
      <c r="F6" s="68"/>
      <c r="G6" s="68"/>
      <c r="H6" s="561" t="s">
        <v>598</v>
      </c>
      <c r="I6" s="561"/>
      <c r="J6" s="561"/>
      <c r="K6" s="561"/>
      <c r="L6" s="561"/>
      <c r="M6" s="561"/>
      <c r="N6" s="561"/>
      <c r="O6" s="561"/>
      <c r="P6" s="561"/>
      <c r="Q6" s="561"/>
    </row>
    <row r="7" spans="1:17" ht="16.5" customHeight="1">
      <c r="A7" s="68"/>
      <c r="B7" s="68"/>
      <c r="C7" s="68"/>
      <c r="D7" s="68"/>
      <c r="E7" s="68"/>
      <c r="F7" s="68"/>
      <c r="G7" s="68"/>
      <c r="H7" s="541" t="s">
        <v>789</v>
      </c>
      <c r="I7" s="541"/>
      <c r="J7" s="541"/>
      <c r="K7" s="541"/>
      <c r="L7" s="541"/>
      <c r="M7" s="541"/>
      <c r="N7" s="541"/>
      <c r="O7" s="541"/>
      <c r="P7" s="541"/>
      <c r="Q7" s="541"/>
    </row>
    <row r="8" spans="1:17" ht="16.5" customHeight="1">
      <c r="A8" s="68"/>
      <c r="B8" s="68"/>
      <c r="C8" s="68"/>
      <c r="D8" s="68"/>
      <c r="E8" s="68"/>
      <c r="F8" s="68"/>
      <c r="G8" s="68"/>
      <c r="H8" s="542" t="s">
        <v>790</v>
      </c>
      <c r="I8" s="542"/>
      <c r="J8" s="542"/>
      <c r="K8" s="542"/>
      <c r="L8" s="542"/>
      <c r="M8" s="542"/>
      <c r="N8" s="542"/>
      <c r="O8" s="542"/>
      <c r="P8" s="542"/>
      <c r="Q8" s="542"/>
    </row>
    <row r="9" spans="1:14" ht="16.5" customHeight="1">
      <c r="A9" s="68"/>
      <c r="B9" s="68"/>
      <c r="C9" s="68"/>
      <c r="D9" s="68"/>
      <c r="E9" s="68"/>
      <c r="F9" s="68"/>
      <c r="G9" s="68"/>
      <c r="H9" s="125"/>
      <c r="I9" s="125"/>
      <c r="J9" s="125"/>
      <c r="K9" s="127"/>
      <c r="L9" s="125"/>
      <c r="M9" s="126"/>
      <c r="N9" s="126"/>
    </row>
    <row r="10" spans="1:14" ht="14.25" customHeight="1">
      <c r="A10" s="31"/>
      <c r="B10" s="32" t="s">
        <v>0</v>
      </c>
      <c r="C10" s="31"/>
      <c r="D10" s="31"/>
      <c r="E10" s="31"/>
      <c r="F10" s="31"/>
      <c r="G10" s="31"/>
      <c r="H10" s="129" t="s">
        <v>0</v>
      </c>
      <c r="I10" s="129"/>
      <c r="J10" s="128"/>
      <c r="K10" s="128"/>
      <c r="L10" s="126"/>
      <c r="M10" s="126"/>
      <c r="N10" s="126"/>
    </row>
    <row r="11" spans="1:17" ht="15">
      <c r="A11" s="2"/>
      <c r="B11" s="2"/>
      <c r="C11" s="2"/>
      <c r="D11" s="2"/>
      <c r="E11" s="2"/>
      <c r="F11" s="2"/>
      <c r="G11" s="2"/>
      <c r="H11" s="84"/>
      <c r="I11" s="83"/>
      <c r="J11" s="83"/>
      <c r="K11" s="83"/>
      <c r="L11" s="90" t="s">
        <v>231</v>
      </c>
      <c r="M11" s="90" t="s">
        <v>252</v>
      </c>
      <c r="N11" s="90" t="s">
        <v>232</v>
      </c>
      <c r="O11" s="90" t="s">
        <v>231</v>
      </c>
      <c r="P11" s="90" t="s">
        <v>233</v>
      </c>
      <c r="Q11" s="90" t="s">
        <v>233</v>
      </c>
    </row>
    <row r="12" spans="1:17" ht="15">
      <c r="A12" s="6" t="s">
        <v>1</v>
      </c>
      <c r="B12" s="7"/>
      <c r="C12" s="7"/>
      <c r="D12" s="7"/>
      <c r="E12" s="7"/>
      <c r="F12" s="7"/>
      <c r="G12" s="7"/>
      <c r="H12" s="142"/>
      <c r="I12" s="89"/>
      <c r="J12" s="89"/>
      <c r="K12" s="82"/>
      <c r="L12" s="85" t="s">
        <v>250</v>
      </c>
      <c r="M12" s="85" t="s">
        <v>599</v>
      </c>
      <c r="N12" s="85" t="s">
        <v>599</v>
      </c>
      <c r="O12" s="85" t="s">
        <v>599</v>
      </c>
      <c r="P12" s="130" t="s">
        <v>234</v>
      </c>
      <c r="Q12" s="130" t="s">
        <v>235</v>
      </c>
    </row>
    <row r="13" spans="1:17" ht="9.75" customHeight="1">
      <c r="A13" s="6">
        <v>1</v>
      </c>
      <c r="B13" s="6">
        <v>2</v>
      </c>
      <c r="C13" s="6">
        <v>3</v>
      </c>
      <c r="D13" s="6">
        <v>4</v>
      </c>
      <c r="E13" s="6">
        <v>5</v>
      </c>
      <c r="F13" s="6">
        <v>6</v>
      </c>
      <c r="G13" s="6">
        <v>7</v>
      </c>
      <c r="H13" s="142"/>
      <c r="I13" s="89"/>
      <c r="J13" s="89"/>
      <c r="K13" s="89"/>
      <c r="L13" s="85">
        <v>1</v>
      </c>
      <c r="M13" s="85">
        <v>2</v>
      </c>
      <c r="N13" s="85">
        <v>3</v>
      </c>
      <c r="O13" s="85">
        <v>4</v>
      </c>
      <c r="P13" s="85">
        <v>5</v>
      </c>
      <c r="Q13" s="85">
        <v>6</v>
      </c>
    </row>
    <row r="14" spans="1:17" ht="15">
      <c r="A14" s="552"/>
      <c r="B14" s="552"/>
      <c r="C14" s="552"/>
      <c r="D14" s="552"/>
      <c r="E14" s="552"/>
      <c r="F14" s="552"/>
      <c r="G14" s="552"/>
      <c r="H14" s="91" t="s">
        <v>2</v>
      </c>
      <c r="I14" s="80"/>
      <c r="J14" s="80"/>
      <c r="K14" s="80"/>
      <c r="L14" s="105"/>
      <c r="M14" s="105"/>
      <c r="N14" s="105"/>
      <c r="O14" s="105"/>
      <c r="P14" s="105"/>
      <c r="Q14" s="105"/>
    </row>
    <row r="15" spans="1:17" ht="15">
      <c r="A15" s="9">
        <v>1</v>
      </c>
      <c r="B15" s="9">
        <v>2</v>
      </c>
      <c r="C15" s="9">
        <v>3</v>
      </c>
      <c r="D15" s="9">
        <v>4</v>
      </c>
      <c r="E15" s="9"/>
      <c r="F15" s="9">
        <v>6</v>
      </c>
      <c r="G15" s="9"/>
      <c r="H15" s="86">
        <v>6</v>
      </c>
      <c r="I15" s="87" t="s">
        <v>156</v>
      </c>
      <c r="J15" s="59"/>
      <c r="K15" s="60"/>
      <c r="L15" s="61">
        <f>AVERAGE(L32)</f>
        <v>14152848</v>
      </c>
      <c r="M15" s="61">
        <f>SUM(M32)</f>
        <v>17774541</v>
      </c>
      <c r="N15" s="61">
        <f>SUM(N32)</f>
        <v>15774870</v>
      </c>
      <c r="O15" s="61">
        <f>AVERAGE(O32)</f>
        <v>16395709</v>
      </c>
      <c r="P15" s="132">
        <f>AVERAGE(O15/L15*100)</f>
        <v>115.84741813096558</v>
      </c>
      <c r="Q15" s="131">
        <f>AVERAGE(O15/N15*100)</f>
        <v>103.93562038863078</v>
      </c>
    </row>
    <row r="16" spans="1:17" ht="15">
      <c r="A16" s="9"/>
      <c r="B16" s="9"/>
      <c r="C16" s="9">
        <v>3</v>
      </c>
      <c r="D16" s="9"/>
      <c r="E16" s="9"/>
      <c r="F16" s="9"/>
      <c r="G16" s="9"/>
      <c r="H16" s="55">
        <v>7</v>
      </c>
      <c r="I16" s="57" t="s">
        <v>3</v>
      </c>
      <c r="J16" s="57"/>
      <c r="K16" s="58"/>
      <c r="L16" s="56">
        <f>ABS(L94)</f>
        <v>0</v>
      </c>
      <c r="M16" s="56">
        <f>ABS(M94)</f>
        <v>0</v>
      </c>
      <c r="N16" s="56">
        <f>ABS(N94)</f>
        <v>0</v>
      </c>
      <c r="O16" s="56">
        <f>ABS(O94)</f>
        <v>0</v>
      </c>
      <c r="P16" s="132">
        <v>0</v>
      </c>
      <c r="Q16" s="131">
        <v>0</v>
      </c>
    </row>
    <row r="17" spans="1:17" ht="15">
      <c r="A17" s="9">
        <v>1</v>
      </c>
      <c r="B17" s="9">
        <v>2</v>
      </c>
      <c r="C17" s="9">
        <v>3</v>
      </c>
      <c r="D17" s="9">
        <v>4</v>
      </c>
      <c r="E17" s="9"/>
      <c r="F17" s="9">
        <v>6</v>
      </c>
      <c r="G17" s="9"/>
      <c r="H17" s="55">
        <v>3</v>
      </c>
      <c r="I17" s="57" t="s">
        <v>157</v>
      </c>
      <c r="J17" s="57"/>
      <c r="K17" s="58"/>
      <c r="L17" s="56">
        <f>AVERAGE(L100)</f>
        <v>10563394</v>
      </c>
      <c r="M17" s="56">
        <f>SUM(M100)</f>
        <v>10321000</v>
      </c>
      <c r="N17" s="56">
        <f>SUM(N100)</f>
        <v>10563800</v>
      </c>
      <c r="O17" s="56">
        <f>AVERAGE(O100)</f>
        <v>10352299</v>
      </c>
      <c r="P17" s="132">
        <f>AVERAGE(O17/L17*100)</f>
        <v>98.00163659520794</v>
      </c>
      <c r="Q17" s="131">
        <f>AVERAGE(O17/N17*100)</f>
        <v>97.99787008462863</v>
      </c>
    </row>
    <row r="18" spans="1:17" ht="15">
      <c r="A18" s="9">
        <v>1</v>
      </c>
      <c r="B18" s="9"/>
      <c r="C18" s="9">
        <v>3</v>
      </c>
      <c r="D18" s="9">
        <v>4</v>
      </c>
      <c r="E18" s="9"/>
      <c r="F18" s="9"/>
      <c r="G18" s="9"/>
      <c r="H18" s="55">
        <v>4</v>
      </c>
      <c r="I18" s="57" t="s">
        <v>5</v>
      </c>
      <c r="J18" s="57"/>
      <c r="K18" s="58"/>
      <c r="L18" s="56">
        <f>AVERAGE(L161)</f>
        <v>5256638</v>
      </c>
      <c r="M18" s="56">
        <f>SUM(M161)</f>
        <v>25867500</v>
      </c>
      <c r="N18" s="56">
        <f>SUM(N161)</f>
        <v>9979235</v>
      </c>
      <c r="O18" s="56">
        <f>AVERAGE(O161)</f>
        <v>10779786</v>
      </c>
      <c r="P18" s="132">
        <f>AVERAGE(O18/L18*100)</f>
        <v>205.0699705781528</v>
      </c>
      <c r="Q18" s="131">
        <f>AVERAGE(O18/N18*100)</f>
        <v>108.02216803191828</v>
      </c>
    </row>
    <row r="19" spans="1:17" ht="15">
      <c r="A19" s="9"/>
      <c r="B19" s="9"/>
      <c r="C19" s="9"/>
      <c r="D19" s="9"/>
      <c r="E19" s="9"/>
      <c r="F19" s="9"/>
      <c r="G19" s="9"/>
      <c r="H19" s="55"/>
      <c r="I19" s="79" t="s">
        <v>241</v>
      </c>
      <c r="J19" s="57"/>
      <c r="K19" s="58"/>
      <c r="L19" s="56">
        <v>-1667184</v>
      </c>
      <c r="M19" s="56">
        <f>AVERAGE(M15-M17-M18)</f>
        <v>-18413959</v>
      </c>
      <c r="N19" s="56">
        <f>AVERAGE(N15-N17-N18)</f>
        <v>-4768165</v>
      </c>
      <c r="O19" s="56">
        <f>AVERAGE(O15-O17-O18)</f>
        <v>-4736376</v>
      </c>
      <c r="P19" s="132">
        <f>AVERAGE(O19/L19*100)</f>
        <v>284.0943771053465</v>
      </c>
      <c r="Q19" s="131">
        <f>AVERAGE(O19/N19*100)</f>
        <v>99.33330746733806</v>
      </c>
    </row>
    <row r="20" spans="1:17" ht="15">
      <c r="A20" s="9"/>
      <c r="B20" s="9"/>
      <c r="C20" s="9"/>
      <c r="D20" s="9"/>
      <c r="E20" s="9"/>
      <c r="F20" s="9"/>
      <c r="G20" s="9"/>
      <c r="H20" s="65"/>
      <c r="I20" s="65" t="s">
        <v>158</v>
      </c>
      <c r="J20" s="9"/>
      <c r="K20" s="66"/>
      <c r="L20" s="78"/>
      <c r="M20" s="78"/>
      <c r="N20" s="78"/>
      <c r="O20" s="78"/>
      <c r="P20" s="133"/>
      <c r="Q20" s="131"/>
    </row>
    <row r="21" spans="1:17" ht="15">
      <c r="A21" s="5"/>
      <c r="B21" s="5"/>
      <c r="C21" s="5"/>
      <c r="D21" s="5"/>
      <c r="E21" s="5"/>
      <c r="F21" s="5"/>
      <c r="G21" s="5"/>
      <c r="H21" s="91" t="s">
        <v>6</v>
      </c>
      <c r="I21" s="80"/>
      <c r="J21" s="80"/>
      <c r="K21" s="80"/>
      <c r="L21" s="102"/>
      <c r="M21" s="102"/>
      <c r="N21" s="102"/>
      <c r="O21" s="102"/>
      <c r="P21" s="102"/>
      <c r="Q21" s="470"/>
    </row>
    <row r="22" spans="1:17" ht="15">
      <c r="A22" s="9"/>
      <c r="B22" s="9"/>
      <c r="C22" s="9"/>
      <c r="D22" s="9"/>
      <c r="E22" s="9"/>
      <c r="F22" s="9">
        <v>6</v>
      </c>
      <c r="G22" s="9">
        <v>7</v>
      </c>
      <c r="H22" s="88">
        <v>8</v>
      </c>
      <c r="I22" s="52" t="s">
        <v>230</v>
      </c>
      <c r="J22" s="52"/>
      <c r="K22" s="52"/>
      <c r="L22" s="61">
        <v>0</v>
      </c>
      <c r="M22" s="61">
        <v>11510000</v>
      </c>
      <c r="N22" s="61">
        <f>SUM(N192)</f>
        <v>4559535</v>
      </c>
      <c r="O22" s="61">
        <f>SUM(O192)</f>
        <v>4561190</v>
      </c>
      <c r="P22" s="61">
        <v>0</v>
      </c>
      <c r="Q22" s="131">
        <f>AVERAGE(O22/N22*100)</f>
        <v>100.03629756104515</v>
      </c>
    </row>
    <row r="23" spans="1:17" ht="15">
      <c r="A23" s="9">
        <v>1</v>
      </c>
      <c r="B23" s="9"/>
      <c r="C23" s="9"/>
      <c r="D23" s="9"/>
      <c r="E23" s="9"/>
      <c r="F23" s="9">
        <v>6</v>
      </c>
      <c r="G23" s="9">
        <v>7</v>
      </c>
      <c r="H23" s="55">
        <v>5</v>
      </c>
      <c r="I23" s="48" t="s">
        <v>8</v>
      </c>
      <c r="J23" s="48"/>
      <c r="K23" s="48"/>
      <c r="L23" s="56">
        <v>0</v>
      </c>
      <c r="M23" s="56">
        <v>250000</v>
      </c>
      <c r="N23" s="56">
        <v>0</v>
      </c>
      <c r="O23" s="56">
        <v>0</v>
      </c>
      <c r="P23" s="56">
        <v>0</v>
      </c>
      <c r="Q23" s="131">
        <v>0</v>
      </c>
    </row>
    <row r="24" spans="1:17" ht="15">
      <c r="A24" s="9"/>
      <c r="B24" s="9"/>
      <c r="C24" s="9"/>
      <c r="D24" s="9"/>
      <c r="E24" s="9"/>
      <c r="F24" s="9"/>
      <c r="G24" s="9"/>
      <c r="H24" s="48"/>
      <c r="I24" s="53" t="s">
        <v>9</v>
      </c>
      <c r="J24" s="53"/>
      <c r="K24" s="53"/>
      <c r="L24" s="56">
        <v>0</v>
      </c>
      <c r="M24" s="56">
        <f>AVERAGE(M22+M23)</f>
        <v>11760000</v>
      </c>
      <c r="N24" s="56">
        <f>SUM(N22)</f>
        <v>4559535</v>
      </c>
      <c r="O24" s="56">
        <f>SUM(O22)</f>
        <v>4561190</v>
      </c>
      <c r="P24" s="56">
        <v>0</v>
      </c>
      <c r="Q24" s="131">
        <f>AVERAGE(O24/N24*100)</f>
        <v>100.03629756104515</v>
      </c>
    </row>
    <row r="25" spans="1:17" ht="15">
      <c r="A25" s="5"/>
      <c r="B25" s="11" t="s">
        <v>10</v>
      </c>
      <c r="C25" s="5"/>
      <c r="D25" s="5"/>
      <c r="E25" s="5"/>
      <c r="F25" s="5"/>
      <c r="G25" s="5"/>
      <c r="H25" s="97" t="s">
        <v>10</v>
      </c>
      <c r="I25" s="80"/>
      <c r="J25" s="80"/>
      <c r="K25" s="80"/>
      <c r="L25" s="105"/>
      <c r="M25" s="105"/>
      <c r="N25" s="105"/>
      <c r="O25" s="105"/>
      <c r="P25" s="105"/>
      <c r="Q25" s="105"/>
    </row>
    <row r="26" spans="1:17" ht="15">
      <c r="A26" s="9"/>
      <c r="B26" s="9"/>
      <c r="C26" s="9"/>
      <c r="D26" s="9"/>
      <c r="E26" s="9"/>
      <c r="F26" s="9"/>
      <c r="G26" s="9"/>
      <c r="H26" s="88">
        <v>9</v>
      </c>
      <c r="I26" s="59" t="s">
        <v>159</v>
      </c>
      <c r="J26" s="59"/>
      <c r="K26" s="60"/>
      <c r="L26" s="61">
        <v>1875812</v>
      </c>
      <c r="M26" s="61">
        <v>500000</v>
      </c>
      <c r="N26" s="61">
        <v>208630</v>
      </c>
      <c r="O26" s="61">
        <f>SUM(O204)</f>
        <v>208628</v>
      </c>
      <c r="P26" s="131">
        <f>AVERAGE(O26/L26*100)</f>
        <v>11.122010094828266</v>
      </c>
      <c r="Q26" s="131">
        <f>AVERAGE(O26/N26*100)</f>
        <v>99.9990413650961</v>
      </c>
    </row>
    <row r="27" spans="1:17" ht="15">
      <c r="A27" s="5"/>
      <c r="B27" s="11" t="s">
        <v>11</v>
      </c>
      <c r="C27" s="5"/>
      <c r="D27" s="5"/>
      <c r="E27" s="5"/>
      <c r="F27" s="5"/>
      <c r="G27" s="5"/>
      <c r="H27" s="97" t="s">
        <v>247</v>
      </c>
      <c r="I27" s="109"/>
      <c r="J27" s="109"/>
      <c r="K27" s="109"/>
      <c r="L27" s="105"/>
      <c r="M27" s="105"/>
      <c r="N27" s="105"/>
      <c r="O27" s="105"/>
      <c r="P27" s="105"/>
      <c r="Q27" s="105"/>
    </row>
    <row r="28" spans="1:17" ht="15">
      <c r="A28" s="9"/>
      <c r="B28" s="9"/>
      <c r="C28" s="9"/>
      <c r="D28" s="9"/>
      <c r="E28" s="9"/>
      <c r="F28" s="9"/>
      <c r="G28" s="9"/>
      <c r="H28" s="65"/>
      <c r="I28" s="110"/>
      <c r="J28" s="57"/>
      <c r="K28" s="58"/>
      <c r="L28" s="108">
        <v>208628</v>
      </c>
      <c r="M28" s="108">
        <v>0</v>
      </c>
      <c r="N28" s="108">
        <v>0</v>
      </c>
      <c r="O28" s="108">
        <v>33443</v>
      </c>
      <c r="P28" s="143"/>
      <c r="Q28" s="143"/>
    </row>
    <row r="29" spans="1:17" ht="15">
      <c r="A29" s="2"/>
      <c r="B29" s="2"/>
      <c r="C29" s="2"/>
      <c r="D29" s="2"/>
      <c r="E29" s="2"/>
      <c r="F29" s="2"/>
      <c r="G29" s="2"/>
      <c r="H29" s="92" t="s">
        <v>12</v>
      </c>
      <c r="I29" s="89"/>
      <c r="J29" s="89"/>
      <c r="K29" s="89"/>
      <c r="L29" s="90" t="s">
        <v>231</v>
      </c>
      <c r="M29" s="90" t="s">
        <v>251</v>
      </c>
      <c r="N29" s="90" t="s">
        <v>232</v>
      </c>
      <c r="O29" s="90" t="s">
        <v>231</v>
      </c>
      <c r="P29" s="90" t="s">
        <v>233</v>
      </c>
      <c r="Q29" s="90" t="s">
        <v>233</v>
      </c>
    </row>
    <row r="30" spans="1:17" ht="12.75" customHeight="1">
      <c r="A30" s="8" t="s">
        <v>1</v>
      </c>
      <c r="B30" s="4"/>
      <c r="C30" s="4"/>
      <c r="D30" s="4"/>
      <c r="E30" s="4"/>
      <c r="F30" s="4"/>
      <c r="G30" s="4"/>
      <c r="H30" s="93" t="s">
        <v>13</v>
      </c>
      <c r="I30" s="94" t="s">
        <v>14</v>
      </c>
      <c r="J30" s="89"/>
      <c r="K30" s="89"/>
      <c r="L30" s="85" t="s">
        <v>250</v>
      </c>
      <c r="M30" s="85" t="s">
        <v>599</v>
      </c>
      <c r="N30" s="85" t="s">
        <v>599</v>
      </c>
      <c r="O30" s="85" t="s">
        <v>599</v>
      </c>
      <c r="P30" s="130" t="s">
        <v>234</v>
      </c>
      <c r="Q30" s="130" t="s">
        <v>235</v>
      </c>
    </row>
    <row r="31" spans="1:17" ht="15">
      <c r="A31" s="12">
        <v>1</v>
      </c>
      <c r="B31" s="12">
        <v>2</v>
      </c>
      <c r="C31" s="12">
        <v>3</v>
      </c>
      <c r="D31" s="12">
        <v>4</v>
      </c>
      <c r="E31" s="12">
        <v>5</v>
      </c>
      <c r="F31" s="12">
        <v>6</v>
      </c>
      <c r="G31" s="12">
        <v>7</v>
      </c>
      <c r="H31" s="91" t="s">
        <v>2</v>
      </c>
      <c r="I31" s="80"/>
      <c r="J31" s="80"/>
      <c r="K31" s="80"/>
      <c r="L31" s="105"/>
      <c r="M31" s="105"/>
      <c r="N31" s="105"/>
      <c r="O31" s="105"/>
      <c r="P31" s="105"/>
      <c r="Q31" s="105"/>
    </row>
    <row r="32" spans="1:17" ht="15">
      <c r="A32" s="9">
        <v>1</v>
      </c>
      <c r="B32" s="9"/>
      <c r="C32" s="9"/>
      <c r="D32" s="9"/>
      <c r="E32" s="9"/>
      <c r="F32" s="9"/>
      <c r="G32" s="9"/>
      <c r="H32" s="501">
        <v>6</v>
      </c>
      <c r="I32" s="502" t="s">
        <v>111</v>
      </c>
      <c r="J32" s="503"/>
      <c r="K32" s="504"/>
      <c r="L32" s="505">
        <f>AVERAGE(L33+L44+L57+L66+L81+L88)</f>
        <v>14152848</v>
      </c>
      <c r="M32" s="505">
        <f>SUM(M33+M44+M57+M66+M81+M88)</f>
        <v>17774541</v>
      </c>
      <c r="N32" s="505">
        <f>SUM(N33+N44+N57+N66+N81+N88)</f>
        <v>15774870</v>
      </c>
      <c r="O32" s="505">
        <f>AVERAGE(O33+O44+O57+O66+O81+O88)</f>
        <v>16395709</v>
      </c>
      <c r="P32" s="506">
        <f>AVERAGE(O32/L32*100)</f>
        <v>115.84741813096558</v>
      </c>
      <c r="Q32" s="506">
        <f>AVERAGE(O32/N32*100)</f>
        <v>103.93562038863078</v>
      </c>
    </row>
    <row r="33" spans="1:17" ht="15">
      <c r="A33" s="9">
        <v>1</v>
      </c>
      <c r="B33" s="9"/>
      <c r="C33" s="9"/>
      <c r="D33" s="9"/>
      <c r="E33" s="9"/>
      <c r="F33" s="9"/>
      <c r="G33" s="9"/>
      <c r="H33" s="70">
        <v>61</v>
      </c>
      <c r="I33" s="116" t="s">
        <v>112</v>
      </c>
      <c r="J33" s="116"/>
      <c r="K33" s="116"/>
      <c r="L33" s="115">
        <f>AVERAGE(L34+L36+L39+L42)</f>
        <v>8793788</v>
      </c>
      <c r="M33" s="115">
        <f>SUM(M34+M36+M39+M42)</f>
        <v>9605000</v>
      </c>
      <c r="N33" s="115">
        <f>SUM(N34+N36+N39+N42)</f>
        <v>6874000</v>
      </c>
      <c r="O33" s="115">
        <f>AVERAGE(O34+O36+O39+O42)</f>
        <v>6588489</v>
      </c>
      <c r="P33" s="134">
        <f>AVERAGE(O33/L33*100)</f>
        <v>74.92208136016015</v>
      </c>
      <c r="Q33" s="134">
        <f>AVERAGE(O33/N33*100)</f>
        <v>95.84650858306662</v>
      </c>
    </row>
    <row r="34" spans="1:17" ht="15">
      <c r="A34" s="9">
        <v>1</v>
      </c>
      <c r="B34" s="9"/>
      <c r="C34" s="9"/>
      <c r="D34" s="9"/>
      <c r="E34" s="9"/>
      <c r="F34" s="9"/>
      <c r="G34" s="9"/>
      <c r="H34" s="47">
        <v>611</v>
      </c>
      <c r="I34" s="48" t="s">
        <v>160</v>
      </c>
      <c r="J34" s="48"/>
      <c r="K34" s="48"/>
      <c r="L34" s="56">
        <f>AVERAGE(L35)</f>
        <v>3284049</v>
      </c>
      <c r="M34" s="56">
        <f>SUM(M35)</f>
        <v>3500000</v>
      </c>
      <c r="N34" s="56">
        <f>SUM(N35)</f>
        <v>3200000</v>
      </c>
      <c r="O34" s="56">
        <f>AVERAGE(O35)</f>
        <v>2917577</v>
      </c>
      <c r="P34" s="135">
        <f aca="true" t="shared" si="0" ref="P34:P77">AVERAGE(O34/L34*100)</f>
        <v>88.84084859878766</v>
      </c>
      <c r="Q34" s="135">
        <f aca="true" t="shared" si="1" ref="Q34:Q77">AVERAGE(O34/N34*100)</f>
        <v>91.17428125</v>
      </c>
    </row>
    <row r="35" spans="1:17" ht="15">
      <c r="A35" s="9"/>
      <c r="B35" s="9"/>
      <c r="C35" s="9"/>
      <c r="D35" s="9"/>
      <c r="E35" s="9"/>
      <c r="F35" s="9"/>
      <c r="G35" s="9"/>
      <c r="H35" s="47">
        <v>6111</v>
      </c>
      <c r="I35" s="48" t="s">
        <v>101</v>
      </c>
      <c r="J35" s="48"/>
      <c r="K35" s="48"/>
      <c r="L35" s="56">
        <v>3284049</v>
      </c>
      <c r="M35" s="56">
        <v>3500000</v>
      </c>
      <c r="N35" s="56">
        <v>3200000</v>
      </c>
      <c r="O35" s="56">
        <v>2917577</v>
      </c>
      <c r="P35" s="135">
        <f t="shared" si="0"/>
        <v>88.84084859878766</v>
      </c>
      <c r="Q35" s="135">
        <f t="shared" si="1"/>
        <v>91.17428125</v>
      </c>
    </row>
    <row r="36" spans="1:17" ht="15">
      <c r="A36" s="9">
        <v>1</v>
      </c>
      <c r="B36" s="9"/>
      <c r="C36" s="9"/>
      <c r="D36" s="9"/>
      <c r="E36" s="9"/>
      <c r="F36" s="9"/>
      <c r="G36" s="9"/>
      <c r="H36" s="47">
        <v>613</v>
      </c>
      <c r="I36" s="48" t="s">
        <v>113</v>
      </c>
      <c r="J36" s="48"/>
      <c r="K36" s="48"/>
      <c r="L36" s="56">
        <f>AVERAGE(L37+L38)</f>
        <v>4837042</v>
      </c>
      <c r="M36" s="56">
        <f>AVERAGE(M37+M38)</f>
        <v>5200000</v>
      </c>
      <c r="N36" s="56">
        <f>AVERAGE(N37+N38)</f>
        <v>3130000</v>
      </c>
      <c r="O36" s="56">
        <f>AVERAGE(O37+O38)</f>
        <v>3200926</v>
      </c>
      <c r="P36" s="135">
        <f t="shared" si="0"/>
        <v>66.17527819688148</v>
      </c>
      <c r="Q36" s="135">
        <f t="shared" si="1"/>
        <v>102.26600638977636</v>
      </c>
    </row>
    <row r="37" spans="1:17" ht="15">
      <c r="A37" s="9"/>
      <c r="B37" s="9"/>
      <c r="C37" s="9"/>
      <c r="D37" s="9"/>
      <c r="E37" s="9"/>
      <c r="F37" s="9"/>
      <c r="G37" s="9"/>
      <c r="H37" s="47">
        <v>6131</v>
      </c>
      <c r="I37" s="48" t="s">
        <v>102</v>
      </c>
      <c r="J37" s="48"/>
      <c r="K37" s="48"/>
      <c r="L37" s="56">
        <v>1334168</v>
      </c>
      <c r="M37" s="56">
        <v>1700000</v>
      </c>
      <c r="N37" s="56">
        <v>1130000</v>
      </c>
      <c r="O37" s="56">
        <v>1101691</v>
      </c>
      <c r="P37" s="135">
        <f t="shared" si="0"/>
        <v>82.57513296676281</v>
      </c>
      <c r="Q37" s="135">
        <f t="shared" si="1"/>
        <v>97.49477876106195</v>
      </c>
    </row>
    <row r="38" spans="1:17" ht="15">
      <c r="A38" s="9"/>
      <c r="B38" s="9"/>
      <c r="C38" s="9"/>
      <c r="D38" s="9"/>
      <c r="E38" s="9"/>
      <c r="F38" s="9"/>
      <c r="G38" s="9"/>
      <c r="H38" s="47">
        <v>6134</v>
      </c>
      <c r="I38" s="48" t="s">
        <v>103</v>
      </c>
      <c r="J38" s="48"/>
      <c r="K38" s="48"/>
      <c r="L38" s="56">
        <v>3502874</v>
      </c>
      <c r="M38" s="56">
        <v>3500000</v>
      </c>
      <c r="N38" s="56">
        <v>2000000</v>
      </c>
      <c r="O38" s="56">
        <v>2099235</v>
      </c>
      <c r="P38" s="135">
        <f t="shared" si="0"/>
        <v>59.928932642167545</v>
      </c>
      <c r="Q38" s="135">
        <f t="shared" si="1"/>
        <v>104.96175000000001</v>
      </c>
    </row>
    <row r="39" spans="1:17" ht="15">
      <c r="A39" s="9">
        <v>1</v>
      </c>
      <c r="B39" s="9"/>
      <c r="C39" s="9"/>
      <c r="D39" s="9"/>
      <c r="E39" s="9"/>
      <c r="F39" s="9"/>
      <c r="G39" s="9"/>
      <c r="H39" s="47">
        <v>614</v>
      </c>
      <c r="I39" s="48" t="s">
        <v>114</v>
      </c>
      <c r="J39" s="48"/>
      <c r="K39" s="48"/>
      <c r="L39" s="56">
        <f>AVERAGE(L40+L41)</f>
        <v>665099</v>
      </c>
      <c r="M39" s="56">
        <f>SUM(M40+M41)</f>
        <v>905000</v>
      </c>
      <c r="N39" s="56">
        <f>SUM(N40+N41+N43)</f>
        <v>544000</v>
      </c>
      <c r="O39" s="56">
        <f>AVERAGE(O40+O41)</f>
        <v>469401</v>
      </c>
      <c r="P39" s="135">
        <f t="shared" si="0"/>
        <v>70.57610972201131</v>
      </c>
      <c r="Q39" s="135">
        <f t="shared" si="1"/>
        <v>86.28694852941177</v>
      </c>
    </row>
    <row r="40" spans="1:17" ht="15">
      <c r="A40" s="9"/>
      <c r="B40" s="9"/>
      <c r="C40" s="9"/>
      <c r="D40" s="9"/>
      <c r="E40" s="9"/>
      <c r="F40" s="9"/>
      <c r="G40" s="9"/>
      <c r="H40" s="47">
        <v>6142</v>
      </c>
      <c r="I40" s="48" t="s">
        <v>115</v>
      </c>
      <c r="J40" s="48"/>
      <c r="K40" s="48"/>
      <c r="L40" s="56">
        <v>658083</v>
      </c>
      <c r="M40" s="56">
        <v>845000</v>
      </c>
      <c r="N40" s="56">
        <v>541000</v>
      </c>
      <c r="O40" s="56">
        <v>468828</v>
      </c>
      <c r="P40" s="135">
        <f t="shared" si="0"/>
        <v>71.24146954107613</v>
      </c>
      <c r="Q40" s="135">
        <f t="shared" si="1"/>
        <v>86.65951940850277</v>
      </c>
    </row>
    <row r="41" spans="1:17" ht="15">
      <c r="A41" s="9"/>
      <c r="B41" s="9"/>
      <c r="C41" s="9"/>
      <c r="D41" s="9"/>
      <c r="E41" s="9"/>
      <c r="F41" s="9"/>
      <c r="G41" s="9"/>
      <c r="H41" s="47">
        <v>6145</v>
      </c>
      <c r="I41" s="48" t="s">
        <v>104</v>
      </c>
      <c r="J41" s="48"/>
      <c r="K41" s="48"/>
      <c r="L41" s="56">
        <v>7016</v>
      </c>
      <c r="M41" s="56">
        <v>60000</v>
      </c>
      <c r="N41" s="56">
        <v>2000</v>
      </c>
      <c r="O41" s="56">
        <v>573</v>
      </c>
      <c r="P41" s="135">
        <f t="shared" si="0"/>
        <v>8.167046750285063</v>
      </c>
      <c r="Q41" s="135">
        <f t="shared" si="1"/>
        <v>28.65</v>
      </c>
    </row>
    <row r="42" spans="1:17" ht="15">
      <c r="A42" s="9"/>
      <c r="B42" s="9"/>
      <c r="C42" s="9"/>
      <c r="D42" s="9"/>
      <c r="E42" s="9"/>
      <c r="F42" s="9"/>
      <c r="G42" s="9"/>
      <c r="H42" s="47">
        <v>616</v>
      </c>
      <c r="I42" s="48" t="s">
        <v>237</v>
      </c>
      <c r="J42" s="48"/>
      <c r="K42" s="48"/>
      <c r="L42" s="56">
        <v>7598</v>
      </c>
      <c r="M42" s="56">
        <v>0</v>
      </c>
      <c r="N42" s="56">
        <v>0</v>
      </c>
      <c r="O42" s="56">
        <f>SUM(O43)</f>
        <v>585</v>
      </c>
      <c r="P42" s="135">
        <f t="shared" si="0"/>
        <v>7.6993945775204</v>
      </c>
      <c r="Q42" s="135">
        <v>0</v>
      </c>
    </row>
    <row r="43" spans="1:17" ht="15">
      <c r="A43" s="9"/>
      <c r="B43" s="9"/>
      <c r="C43" s="9"/>
      <c r="D43" s="9"/>
      <c r="E43" s="9"/>
      <c r="F43" s="9"/>
      <c r="G43" s="9"/>
      <c r="H43" s="47">
        <v>6163</v>
      </c>
      <c r="I43" s="48" t="s">
        <v>238</v>
      </c>
      <c r="J43" s="48"/>
      <c r="K43" s="48"/>
      <c r="L43" s="56">
        <v>7598</v>
      </c>
      <c r="M43" s="56">
        <v>0</v>
      </c>
      <c r="N43" s="56">
        <v>1000</v>
      </c>
      <c r="O43" s="56">
        <v>585</v>
      </c>
      <c r="P43" s="135">
        <f t="shared" si="0"/>
        <v>7.6993945775204</v>
      </c>
      <c r="Q43" s="135">
        <f t="shared" si="1"/>
        <v>58.5</v>
      </c>
    </row>
    <row r="44" spans="1:17" ht="15">
      <c r="A44" s="9"/>
      <c r="B44" s="9"/>
      <c r="C44" s="9"/>
      <c r="D44" s="9">
        <v>4</v>
      </c>
      <c r="E44" s="9"/>
      <c r="F44" s="9"/>
      <c r="G44" s="9"/>
      <c r="H44" s="70">
        <v>63</v>
      </c>
      <c r="I44" s="116" t="s">
        <v>116</v>
      </c>
      <c r="J44" s="116"/>
      <c r="K44" s="116"/>
      <c r="L44" s="115">
        <f>AVERAGE(L49+L52)</f>
        <v>681547</v>
      </c>
      <c r="M44" s="115">
        <f>SUM(M45+M49+M52)</f>
        <v>2615667</v>
      </c>
      <c r="N44" s="115">
        <f>SUM(N45+N49+N52+N55)</f>
        <v>2726996</v>
      </c>
      <c r="O44" s="115">
        <f>AVERAGE(O49+O52+O45+O55)</f>
        <v>3973021</v>
      </c>
      <c r="P44" s="134">
        <f t="shared" si="0"/>
        <v>582.9416019731581</v>
      </c>
      <c r="Q44" s="134">
        <f t="shared" si="1"/>
        <v>145.69221957054577</v>
      </c>
    </row>
    <row r="45" spans="1:17" ht="15">
      <c r="A45" s="9"/>
      <c r="B45" s="9"/>
      <c r="C45" s="9"/>
      <c r="D45" s="9"/>
      <c r="E45" s="9"/>
      <c r="F45" s="9"/>
      <c r="G45" s="9"/>
      <c r="H45" s="47">
        <v>632</v>
      </c>
      <c r="I45" s="48" t="s">
        <v>580</v>
      </c>
      <c r="J45" s="48"/>
      <c r="K45" s="48"/>
      <c r="L45" s="56">
        <v>0</v>
      </c>
      <c r="M45" s="56">
        <f>SUM(M47+M46)</f>
        <v>757503</v>
      </c>
      <c r="N45" s="56">
        <f>AVERAGE(N47+N48)</f>
        <v>868832</v>
      </c>
      <c r="O45" s="56">
        <v>868831</v>
      </c>
      <c r="P45" s="135">
        <v>0</v>
      </c>
      <c r="Q45" s="135">
        <f t="shared" si="1"/>
        <v>99.99988490295017</v>
      </c>
    </row>
    <row r="46" spans="1:17" ht="15">
      <c r="A46" s="9"/>
      <c r="B46" s="9"/>
      <c r="C46" s="9"/>
      <c r="D46" s="9"/>
      <c r="E46" s="9"/>
      <c r="F46" s="9"/>
      <c r="G46" s="9"/>
      <c r="H46" s="47">
        <v>6321</v>
      </c>
      <c r="I46" s="48" t="s">
        <v>600</v>
      </c>
      <c r="J46" s="48"/>
      <c r="K46" s="48"/>
      <c r="L46" s="56">
        <v>0</v>
      </c>
      <c r="M46" s="56">
        <v>0</v>
      </c>
      <c r="N46" s="56">
        <v>0</v>
      </c>
      <c r="O46" s="56">
        <v>0</v>
      </c>
      <c r="P46" s="135">
        <v>0</v>
      </c>
      <c r="Q46" s="135">
        <v>0</v>
      </c>
    </row>
    <row r="47" spans="1:17" ht="15">
      <c r="A47" s="9"/>
      <c r="B47" s="9"/>
      <c r="C47" s="9"/>
      <c r="D47" s="9"/>
      <c r="E47" s="9"/>
      <c r="F47" s="9"/>
      <c r="G47" s="9"/>
      <c r="H47" s="47">
        <v>6322</v>
      </c>
      <c r="I47" s="48" t="s">
        <v>581</v>
      </c>
      <c r="J47" s="48"/>
      <c r="K47" s="48"/>
      <c r="L47" s="56">
        <v>0</v>
      </c>
      <c r="M47" s="56">
        <v>757503</v>
      </c>
      <c r="N47" s="56">
        <v>757503</v>
      </c>
      <c r="O47" s="56">
        <v>757503</v>
      </c>
      <c r="P47" s="135">
        <v>0</v>
      </c>
      <c r="Q47" s="135">
        <f t="shared" si="1"/>
        <v>100</v>
      </c>
    </row>
    <row r="48" spans="1:17" ht="15">
      <c r="A48" s="9"/>
      <c r="B48" s="9"/>
      <c r="C48" s="9"/>
      <c r="D48" s="9"/>
      <c r="E48" s="9"/>
      <c r="F48" s="9"/>
      <c r="G48" s="9"/>
      <c r="H48" s="47">
        <v>6324</v>
      </c>
      <c r="I48" s="48" t="s">
        <v>610</v>
      </c>
      <c r="J48" s="48"/>
      <c r="K48" s="48"/>
      <c r="L48" s="56">
        <v>0</v>
      </c>
      <c r="M48" s="56">
        <v>111329</v>
      </c>
      <c r="N48" s="56">
        <v>111329</v>
      </c>
      <c r="O48" s="56">
        <v>111328</v>
      </c>
      <c r="P48" s="135">
        <v>0</v>
      </c>
      <c r="Q48" s="135">
        <f t="shared" si="1"/>
        <v>99.99910176144581</v>
      </c>
    </row>
    <row r="49" spans="1:17" ht="15">
      <c r="A49" s="9"/>
      <c r="B49" s="9"/>
      <c r="C49" s="9"/>
      <c r="D49" s="9">
        <v>4</v>
      </c>
      <c r="E49" s="9"/>
      <c r="F49" s="9"/>
      <c r="G49" s="9"/>
      <c r="H49" s="47">
        <v>633</v>
      </c>
      <c r="I49" s="48" t="s">
        <v>117</v>
      </c>
      <c r="J49" s="48"/>
      <c r="K49" s="48"/>
      <c r="L49" s="114">
        <f>AVERAGE(L50+L51)</f>
        <v>526297</v>
      </c>
      <c r="M49" s="114">
        <f>SUM(M50+M51)</f>
        <v>1697767</v>
      </c>
      <c r="N49" s="114">
        <f>AVERAGE(N50+N51)</f>
        <v>1697767</v>
      </c>
      <c r="O49" s="114">
        <f>AVERAGE(O50+O51)</f>
        <v>2762767</v>
      </c>
      <c r="P49" s="135">
        <f t="shared" si="0"/>
        <v>524.9444705175974</v>
      </c>
      <c r="Q49" s="135">
        <f t="shared" si="1"/>
        <v>162.72945580871817</v>
      </c>
    </row>
    <row r="50" spans="1:17" ht="15">
      <c r="A50" s="9"/>
      <c r="B50" s="9"/>
      <c r="C50" s="9"/>
      <c r="D50" s="9"/>
      <c r="E50" s="9"/>
      <c r="F50" s="9"/>
      <c r="G50" s="9"/>
      <c r="H50" s="47">
        <v>6331</v>
      </c>
      <c r="I50" s="48" t="s">
        <v>105</v>
      </c>
      <c r="J50" s="48"/>
      <c r="K50" s="48"/>
      <c r="L50" s="114">
        <v>13500</v>
      </c>
      <c r="M50" s="114">
        <v>155267</v>
      </c>
      <c r="N50" s="114">
        <v>155267</v>
      </c>
      <c r="O50" s="114">
        <v>155267</v>
      </c>
      <c r="P50" s="135">
        <v>1150.49</v>
      </c>
      <c r="Q50" s="135">
        <f t="shared" si="1"/>
        <v>100</v>
      </c>
    </row>
    <row r="51" spans="1:17" ht="15">
      <c r="A51" s="9"/>
      <c r="B51" s="9"/>
      <c r="C51" s="9"/>
      <c r="D51" s="9"/>
      <c r="E51" s="9"/>
      <c r="F51" s="9"/>
      <c r="G51" s="9"/>
      <c r="H51" s="47">
        <v>6332</v>
      </c>
      <c r="I51" s="48" t="s">
        <v>200</v>
      </c>
      <c r="J51" s="48"/>
      <c r="K51" s="48"/>
      <c r="L51" s="114">
        <v>512797</v>
      </c>
      <c r="M51" s="114">
        <v>1542500</v>
      </c>
      <c r="N51" s="114">
        <v>1542500</v>
      </c>
      <c r="O51" s="114">
        <v>2607500</v>
      </c>
      <c r="P51" s="135">
        <f t="shared" si="0"/>
        <v>508.48581407457533</v>
      </c>
      <c r="Q51" s="135">
        <f t="shared" si="1"/>
        <v>169.04376012965966</v>
      </c>
    </row>
    <row r="52" spans="1:17" ht="15">
      <c r="A52" s="9"/>
      <c r="B52" s="9"/>
      <c r="C52" s="9"/>
      <c r="D52" s="9"/>
      <c r="E52" s="9"/>
      <c r="F52" s="9"/>
      <c r="G52" s="9"/>
      <c r="H52" s="47">
        <v>634</v>
      </c>
      <c r="I52" s="48" t="s">
        <v>76</v>
      </c>
      <c r="J52" s="48"/>
      <c r="K52" s="48"/>
      <c r="L52" s="56">
        <f>ABS(L54+L53)</f>
        <v>155250</v>
      </c>
      <c r="M52" s="56">
        <f>SUM(M53+M54)</f>
        <v>160397</v>
      </c>
      <c r="N52" s="56">
        <f>AVERAGE(N53+N54)</f>
        <v>160397</v>
      </c>
      <c r="O52" s="56">
        <f>ABS(O54+O53)</f>
        <v>159962</v>
      </c>
      <c r="P52" s="135">
        <f t="shared" si="0"/>
        <v>103.03510466988728</v>
      </c>
      <c r="Q52" s="135">
        <f t="shared" si="1"/>
        <v>99.7287979201606</v>
      </c>
    </row>
    <row r="53" spans="1:17" ht="15">
      <c r="A53" s="9"/>
      <c r="B53" s="9"/>
      <c r="C53" s="9"/>
      <c r="D53" s="9"/>
      <c r="E53" s="9"/>
      <c r="F53" s="9"/>
      <c r="G53" s="9"/>
      <c r="H53" s="47">
        <v>6341</v>
      </c>
      <c r="I53" s="48" t="s">
        <v>611</v>
      </c>
      <c r="J53" s="48"/>
      <c r="K53" s="48"/>
      <c r="L53" s="56">
        <v>0</v>
      </c>
      <c r="M53" s="56">
        <v>28397</v>
      </c>
      <c r="N53" s="56">
        <v>28397</v>
      </c>
      <c r="O53" s="56">
        <v>28396</v>
      </c>
      <c r="P53" s="135">
        <v>0</v>
      </c>
      <c r="Q53" s="135">
        <f t="shared" si="1"/>
        <v>99.99647850125012</v>
      </c>
    </row>
    <row r="54" spans="1:17" ht="15">
      <c r="A54" s="9"/>
      <c r="B54" s="9"/>
      <c r="C54" s="9"/>
      <c r="D54" s="9"/>
      <c r="E54" s="9"/>
      <c r="F54" s="9"/>
      <c r="G54" s="9"/>
      <c r="H54" s="47">
        <v>6342</v>
      </c>
      <c r="I54" s="48" t="s">
        <v>106</v>
      </c>
      <c r="J54" s="48"/>
      <c r="K54" s="48"/>
      <c r="L54" s="56">
        <v>155250</v>
      </c>
      <c r="M54" s="56">
        <v>132000</v>
      </c>
      <c r="N54" s="56">
        <v>132000</v>
      </c>
      <c r="O54" s="56">
        <v>131566</v>
      </c>
      <c r="P54" s="135">
        <f t="shared" si="0"/>
        <v>84.74460547504026</v>
      </c>
      <c r="Q54" s="135">
        <f t="shared" si="1"/>
        <v>99.67121212121212</v>
      </c>
    </row>
    <row r="55" spans="1:17" ht="15">
      <c r="A55" s="9"/>
      <c r="B55" s="9"/>
      <c r="C55" s="9"/>
      <c r="D55" s="9"/>
      <c r="E55" s="9"/>
      <c r="F55" s="9"/>
      <c r="G55" s="9"/>
      <c r="H55" s="47">
        <v>638</v>
      </c>
      <c r="I55" s="48" t="s">
        <v>618</v>
      </c>
      <c r="J55" s="48"/>
      <c r="K55" s="48"/>
      <c r="L55" s="56">
        <v>0</v>
      </c>
      <c r="M55" s="56">
        <v>0</v>
      </c>
      <c r="N55" s="56">
        <v>0</v>
      </c>
      <c r="O55" s="56">
        <v>181461</v>
      </c>
      <c r="P55" s="135">
        <v>0</v>
      </c>
      <c r="Q55" s="135">
        <v>0</v>
      </c>
    </row>
    <row r="56" spans="1:17" ht="15">
      <c r="A56" s="9"/>
      <c r="B56" s="9"/>
      <c r="C56" s="9"/>
      <c r="D56" s="9"/>
      <c r="E56" s="9"/>
      <c r="F56" s="9"/>
      <c r="G56" s="9"/>
      <c r="H56" s="47">
        <v>6382</v>
      </c>
      <c r="I56" s="48" t="s">
        <v>619</v>
      </c>
      <c r="J56" s="48"/>
      <c r="K56" s="48"/>
      <c r="L56" s="56">
        <v>0</v>
      </c>
      <c r="M56" s="56">
        <v>0</v>
      </c>
      <c r="N56" s="56">
        <v>0</v>
      </c>
      <c r="O56" s="56">
        <v>181461</v>
      </c>
      <c r="P56" s="135">
        <v>0</v>
      </c>
      <c r="Q56" s="135">
        <v>0</v>
      </c>
    </row>
    <row r="57" spans="1:17" ht="15">
      <c r="A57" s="9"/>
      <c r="B57" s="9">
        <v>2</v>
      </c>
      <c r="C57" s="9"/>
      <c r="D57" s="9"/>
      <c r="E57" s="9"/>
      <c r="F57" s="9">
        <v>6</v>
      </c>
      <c r="G57" s="9"/>
      <c r="H57" s="70">
        <v>64</v>
      </c>
      <c r="I57" s="116" t="s">
        <v>118</v>
      </c>
      <c r="J57" s="116"/>
      <c r="K57" s="116"/>
      <c r="L57" s="115">
        <f>ABS(L58+L61)</f>
        <v>1484729</v>
      </c>
      <c r="M57" s="115">
        <f>ABS(M58+M61)</f>
        <v>1407374</v>
      </c>
      <c r="N57" s="115">
        <f>ABS(N58+N61)</f>
        <v>1407374</v>
      </c>
      <c r="O57" s="115">
        <f>ABS(O58+O61)</f>
        <v>1337240</v>
      </c>
      <c r="P57" s="134">
        <f t="shared" si="0"/>
        <v>90.06626798560545</v>
      </c>
      <c r="Q57" s="134">
        <f t="shared" si="1"/>
        <v>95.0166764484778</v>
      </c>
    </row>
    <row r="58" spans="1:17" ht="15">
      <c r="A58" s="9"/>
      <c r="B58" s="9">
        <v>2</v>
      </c>
      <c r="C58" s="9"/>
      <c r="D58" s="9"/>
      <c r="E58" s="9"/>
      <c r="F58" s="9"/>
      <c r="G58" s="9"/>
      <c r="H58" s="47">
        <v>641</v>
      </c>
      <c r="I58" s="48" t="s">
        <v>15</v>
      </c>
      <c r="J58" s="48"/>
      <c r="K58" s="48"/>
      <c r="L58" s="56">
        <f>AVERAGE(L59+L60)</f>
        <v>1049</v>
      </c>
      <c r="M58" s="56">
        <f>SUM(M59+M60)</f>
        <v>10971</v>
      </c>
      <c r="N58" s="56">
        <f>AVERAGE(N59+N60)</f>
        <v>10971</v>
      </c>
      <c r="O58" s="56">
        <f>SUM(O59+O60)</f>
        <v>6334</v>
      </c>
      <c r="P58" s="135">
        <f t="shared" si="0"/>
        <v>603.813155386082</v>
      </c>
      <c r="Q58" s="135">
        <f t="shared" si="1"/>
        <v>57.73402606872664</v>
      </c>
    </row>
    <row r="59" spans="1:17" ht="15">
      <c r="A59" s="9"/>
      <c r="B59" s="9"/>
      <c r="C59" s="9"/>
      <c r="D59" s="9"/>
      <c r="E59" s="9"/>
      <c r="F59" s="9"/>
      <c r="G59" s="9"/>
      <c r="H59" s="47">
        <v>6413</v>
      </c>
      <c r="I59" s="48" t="s">
        <v>30</v>
      </c>
      <c r="J59" s="48"/>
      <c r="K59" s="48"/>
      <c r="L59" s="56">
        <v>84</v>
      </c>
      <c r="M59" s="56">
        <v>971</v>
      </c>
      <c r="N59" s="56">
        <v>971</v>
      </c>
      <c r="O59" s="56">
        <v>2</v>
      </c>
      <c r="P59" s="135">
        <f t="shared" si="0"/>
        <v>2.380952380952381</v>
      </c>
      <c r="Q59" s="135">
        <f t="shared" si="1"/>
        <v>0.20597322348094746</v>
      </c>
    </row>
    <row r="60" spans="1:17" ht="15">
      <c r="A60" s="9"/>
      <c r="B60" s="9"/>
      <c r="C60" s="9"/>
      <c r="D60" s="9"/>
      <c r="E60" s="9"/>
      <c r="F60" s="9"/>
      <c r="G60" s="9"/>
      <c r="H60" s="47">
        <v>6414</v>
      </c>
      <c r="I60" s="48" t="s">
        <v>225</v>
      </c>
      <c r="J60" s="48"/>
      <c r="K60" s="48"/>
      <c r="L60" s="56">
        <v>965</v>
      </c>
      <c r="M60" s="56">
        <v>10000</v>
      </c>
      <c r="N60" s="56">
        <v>10000</v>
      </c>
      <c r="O60" s="56">
        <v>6332</v>
      </c>
      <c r="P60" s="135">
        <f t="shared" si="0"/>
        <v>656.1658031088083</v>
      </c>
      <c r="Q60" s="135">
        <f t="shared" si="1"/>
        <v>63.32</v>
      </c>
    </row>
    <row r="61" spans="1:17" ht="15">
      <c r="A61" s="9"/>
      <c r="B61" s="9"/>
      <c r="C61" s="9"/>
      <c r="D61" s="9"/>
      <c r="E61" s="9"/>
      <c r="F61" s="9">
        <v>6</v>
      </c>
      <c r="G61" s="9"/>
      <c r="H61" s="47">
        <v>642</v>
      </c>
      <c r="I61" s="48" t="s">
        <v>16</v>
      </c>
      <c r="J61" s="48"/>
      <c r="K61" s="48"/>
      <c r="L61" s="56">
        <f>ABS(L62+L63+L64+L65)</f>
        <v>1483680</v>
      </c>
      <c r="M61" s="56">
        <f>SUM(M62+M63+M64+M65)</f>
        <v>1396403</v>
      </c>
      <c r="N61" s="56">
        <f>AVERAGE(N65+N64+N63+N62)</f>
        <v>1396403</v>
      </c>
      <c r="O61" s="56">
        <f>ABS(O62+O63+O64+O65)</f>
        <v>1330906</v>
      </c>
      <c r="P61" s="135">
        <f t="shared" si="0"/>
        <v>89.70303569502857</v>
      </c>
      <c r="Q61" s="135">
        <f t="shared" si="1"/>
        <v>95.30959185851076</v>
      </c>
    </row>
    <row r="62" spans="1:17" ht="15">
      <c r="A62" s="9"/>
      <c r="B62" s="9"/>
      <c r="C62" s="9"/>
      <c r="D62" s="9"/>
      <c r="E62" s="9"/>
      <c r="F62" s="9"/>
      <c r="G62" s="9"/>
      <c r="H62" s="47">
        <v>6421</v>
      </c>
      <c r="I62" s="48" t="s">
        <v>119</v>
      </c>
      <c r="J62" s="48"/>
      <c r="K62" s="48"/>
      <c r="L62" s="56">
        <v>1086473</v>
      </c>
      <c r="M62" s="56">
        <v>1054000</v>
      </c>
      <c r="N62" s="56">
        <v>1054000</v>
      </c>
      <c r="O62" s="56">
        <v>1045389</v>
      </c>
      <c r="P62" s="135">
        <f t="shared" si="0"/>
        <v>96.21858987752113</v>
      </c>
      <c r="Q62" s="135">
        <f t="shared" si="1"/>
        <v>99.18301707779887</v>
      </c>
    </row>
    <row r="63" spans="1:17" ht="15">
      <c r="A63" s="9"/>
      <c r="B63" s="9"/>
      <c r="C63" s="9"/>
      <c r="D63" s="9"/>
      <c r="E63" s="9"/>
      <c r="F63" s="9"/>
      <c r="G63" s="9"/>
      <c r="H63" s="47">
        <v>6422</v>
      </c>
      <c r="I63" s="48" t="s">
        <v>107</v>
      </c>
      <c r="J63" s="48"/>
      <c r="K63" s="48"/>
      <c r="L63" s="56">
        <v>328073</v>
      </c>
      <c r="M63" s="56">
        <v>278703</v>
      </c>
      <c r="N63" s="56">
        <v>278703</v>
      </c>
      <c r="O63" s="56">
        <v>244885</v>
      </c>
      <c r="P63" s="135">
        <f t="shared" si="0"/>
        <v>74.64344825694282</v>
      </c>
      <c r="Q63" s="135">
        <f t="shared" si="1"/>
        <v>87.8659361399052</v>
      </c>
    </row>
    <row r="64" spans="1:17" ht="15">
      <c r="A64" s="9"/>
      <c r="B64" s="9"/>
      <c r="C64" s="9"/>
      <c r="D64" s="9"/>
      <c r="E64" s="9"/>
      <c r="F64" s="9"/>
      <c r="G64" s="9"/>
      <c r="H64" s="47">
        <v>6423</v>
      </c>
      <c r="I64" s="48" t="s">
        <v>108</v>
      </c>
      <c r="J64" s="48"/>
      <c r="K64" s="48"/>
      <c r="L64" s="56">
        <v>504</v>
      </c>
      <c r="M64" s="56">
        <v>3700</v>
      </c>
      <c r="N64" s="56">
        <v>3700</v>
      </c>
      <c r="O64" s="56">
        <v>240</v>
      </c>
      <c r="P64" s="135">
        <f t="shared" si="0"/>
        <v>47.61904761904761</v>
      </c>
      <c r="Q64" s="135">
        <f t="shared" si="1"/>
        <v>6.486486486486487</v>
      </c>
    </row>
    <row r="65" spans="1:17" ht="15">
      <c r="A65" s="9"/>
      <c r="B65" s="9"/>
      <c r="C65" s="9"/>
      <c r="D65" s="9"/>
      <c r="E65" s="9"/>
      <c r="F65" s="9"/>
      <c r="G65" s="9"/>
      <c r="H65" s="47">
        <v>6429</v>
      </c>
      <c r="I65" s="48" t="s">
        <v>210</v>
      </c>
      <c r="J65" s="48"/>
      <c r="K65" s="48"/>
      <c r="L65" s="56">
        <v>68630</v>
      </c>
      <c r="M65" s="56">
        <v>60000</v>
      </c>
      <c r="N65" s="56">
        <v>60000</v>
      </c>
      <c r="O65" s="56">
        <v>40392</v>
      </c>
      <c r="P65" s="135">
        <f t="shared" si="0"/>
        <v>58.85472825295061</v>
      </c>
      <c r="Q65" s="135">
        <f t="shared" si="1"/>
        <v>67.32000000000001</v>
      </c>
    </row>
    <row r="66" spans="1:17" ht="15" customHeight="1">
      <c r="A66" s="9"/>
      <c r="B66" s="9">
        <v>2</v>
      </c>
      <c r="C66" s="9">
        <v>3</v>
      </c>
      <c r="D66" s="9"/>
      <c r="E66" s="9"/>
      <c r="F66" s="9"/>
      <c r="G66" s="9"/>
      <c r="H66" s="70">
        <v>65</v>
      </c>
      <c r="I66" s="553" t="s">
        <v>77</v>
      </c>
      <c r="J66" s="553"/>
      <c r="K66" s="553"/>
      <c r="L66" s="115">
        <f>ABS(L67+L71+L75)</f>
        <v>2990244</v>
      </c>
      <c r="M66" s="115">
        <f>ABS(M67+M71+M75)</f>
        <v>3928500</v>
      </c>
      <c r="N66" s="115">
        <f>ABS(N67+N71+N75)</f>
        <v>4608500</v>
      </c>
      <c r="O66" s="115">
        <f>ABS(O67+O71+O75)</f>
        <v>4334735</v>
      </c>
      <c r="P66" s="134">
        <f t="shared" si="0"/>
        <v>144.96258499306413</v>
      </c>
      <c r="Q66" s="134">
        <f t="shared" si="1"/>
        <v>94.0595638494087</v>
      </c>
    </row>
    <row r="67" spans="1:17" ht="15">
      <c r="A67" s="9"/>
      <c r="B67" s="9">
        <v>2</v>
      </c>
      <c r="C67" s="9"/>
      <c r="D67" s="9"/>
      <c r="E67" s="9"/>
      <c r="F67" s="9"/>
      <c r="G67" s="9"/>
      <c r="H67" s="47">
        <v>651</v>
      </c>
      <c r="I67" s="48" t="s">
        <v>17</v>
      </c>
      <c r="J67" s="48"/>
      <c r="K67" s="48"/>
      <c r="L67" s="56">
        <f>AVERAGE(L69+L70+L68)</f>
        <v>63153</v>
      </c>
      <c r="M67" s="56">
        <f>SUM(M68+M69+M70)</f>
        <v>208500</v>
      </c>
      <c r="N67" s="56">
        <f>AVERAGE(N69+N70)</f>
        <v>208500</v>
      </c>
      <c r="O67" s="56">
        <f>SUM(O68+O69+O70)</f>
        <v>417810</v>
      </c>
      <c r="P67" s="135">
        <f t="shared" si="0"/>
        <v>661.5837727423876</v>
      </c>
      <c r="Q67" s="135">
        <f t="shared" si="1"/>
        <v>200.38848920863308</v>
      </c>
    </row>
    <row r="68" spans="1:17" ht="15">
      <c r="A68" s="9"/>
      <c r="B68" s="9"/>
      <c r="C68" s="9"/>
      <c r="D68" s="9"/>
      <c r="E68" s="9"/>
      <c r="F68" s="9"/>
      <c r="G68" s="9"/>
      <c r="H68" s="47">
        <v>6512</v>
      </c>
      <c r="I68" s="48" t="s">
        <v>291</v>
      </c>
      <c r="J68" s="48"/>
      <c r="K68" s="48"/>
      <c r="L68" s="56">
        <v>58275</v>
      </c>
      <c r="M68" s="56">
        <v>0</v>
      </c>
      <c r="N68" s="56">
        <v>0</v>
      </c>
      <c r="O68" s="56">
        <v>67407</v>
      </c>
      <c r="P68" s="135">
        <v>0</v>
      </c>
      <c r="Q68" s="135">
        <v>0</v>
      </c>
    </row>
    <row r="69" spans="1:17" ht="15">
      <c r="A69" s="9"/>
      <c r="B69" s="9"/>
      <c r="C69" s="9"/>
      <c r="D69" s="9"/>
      <c r="E69" s="9"/>
      <c r="F69" s="9"/>
      <c r="G69" s="9"/>
      <c r="H69" s="47">
        <v>6513</v>
      </c>
      <c r="I69" s="48" t="s">
        <v>109</v>
      </c>
      <c r="J69" s="48"/>
      <c r="K69" s="48"/>
      <c r="L69" s="56">
        <v>4878</v>
      </c>
      <c r="M69" s="56">
        <v>8500</v>
      </c>
      <c r="N69" s="56">
        <v>8500</v>
      </c>
      <c r="O69" s="56">
        <v>4856</v>
      </c>
      <c r="P69" s="135">
        <f t="shared" si="0"/>
        <v>99.54899548995489</v>
      </c>
      <c r="Q69" s="135">
        <f t="shared" si="1"/>
        <v>57.129411764705885</v>
      </c>
    </row>
    <row r="70" spans="1:17" ht="15">
      <c r="A70" s="9"/>
      <c r="B70" s="9"/>
      <c r="C70" s="9"/>
      <c r="D70" s="9"/>
      <c r="E70" s="9"/>
      <c r="F70" s="9"/>
      <c r="G70" s="9"/>
      <c r="H70" s="47">
        <v>6514</v>
      </c>
      <c r="I70" s="48" t="s">
        <v>216</v>
      </c>
      <c r="J70" s="48"/>
      <c r="K70" s="48"/>
      <c r="L70" s="114">
        <v>0</v>
      </c>
      <c r="M70" s="114">
        <v>200000</v>
      </c>
      <c r="N70" s="114">
        <v>200000</v>
      </c>
      <c r="O70" s="114">
        <v>345547</v>
      </c>
      <c r="P70" s="135">
        <v>0</v>
      </c>
      <c r="Q70" s="135">
        <f t="shared" si="1"/>
        <v>172.7735</v>
      </c>
    </row>
    <row r="71" spans="1:17" ht="15">
      <c r="A71" s="9"/>
      <c r="B71" s="9">
        <v>2</v>
      </c>
      <c r="C71" s="9">
        <v>3</v>
      </c>
      <c r="D71" s="9"/>
      <c r="E71" s="9"/>
      <c r="F71" s="9"/>
      <c r="G71" s="9"/>
      <c r="H71" s="47">
        <v>652</v>
      </c>
      <c r="I71" s="48" t="s">
        <v>18</v>
      </c>
      <c r="J71" s="48"/>
      <c r="K71" s="48"/>
      <c r="L71" s="56">
        <f>ABS(L72+L73)</f>
        <v>93705</v>
      </c>
      <c r="M71" s="56">
        <f>SUM(M72+M73)</f>
        <v>220000</v>
      </c>
      <c r="N71" s="56">
        <f>AVERAGE(N72+N73+N74)</f>
        <v>200000</v>
      </c>
      <c r="O71" s="56">
        <f>ABS(O72+O73+O74)</f>
        <v>181332</v>
      </c>
      <c r="P71" s="135">
        <f t="shared" si="0"/>
        <v>193.51368656955339</v>
      </c>
      <c r="Q71" s="135">
        <f t="shared" si="1"/>
        <v>90.666</v>
      </c>
    </row>
    <row r="72" spans="1:17" ht="15">
      <c r="A72" s="9"/>
      <c r="B72" s="9"/>
      <c r="C72" s="9"/>
      <c r="D72" s="9"/>
      <c r="E72" s="9"/>
      <c r="F72" s="9"/>
      <c r="G72" s="9"/>
      <c r="H72" s="47">
        <v>6522</v>
      </c>
      <c r="I72" s="48" t="s">
        <v>110</v>
      </c>
      <c r="J72" s="48"/>
      <c r="K72" s="48"/>
      <c r="L72" s="56">
        <v>48251</v>
      </c>
      <c r="M72" s="56">
        <v>100000</v>
      </c>
      <c r="N72" s="56">
        <v>25000</v>
      </c>
      <c r="O72" s="56">
        <v>21110</v>
      </c>
      <c r="P72" s="135">
        <f t="shared" si="0"/>
        <v>43.75038859298253</v>
      </c>
      <c r="Q72" s="135">
        <f t="shared" si="1"/>
        <v>84.44</v>
      </c>
    </row>
    <row r="73" spans="1:17" ht="15">
      <c r="A73" s="9"/>
      <c r="B73" s="9"/>
      <c r="C73" s="9"/>
      <c r="D73" s="9"/>
      <c r="E73" s="9"/>
      <c r="F73" s="9"/>
      <c r="G73" s="9"/>
      <c r="H73" s="47">
        <v>6526</v>
      </c>
      <c r="I73" s="48" t="s">
        <v>161</v>
      </c>
      <c r="J73" s="48"/>
      <c r="K73" s="48"/>
      <c r="L73" s="56">
        <v>45454</v>
      </c>
      <c r="M73" s="56">
        <v>120000</v>
      </c>
      <c r="N73" s="56">
        <v>130000</v>
      </c>
      <c r="O73" s="56">
        <v>101563</v>
      </c>
      <c r="P73" s="135">
        <f t="shared" si="0"/>
        <v>223.44128129537552</v>
      </c>
      <c r="Q73" s="135">
        <f t="shared" si="1"/>
        <v>78.12538461538462</v>
      </c>
    </row>
    <row r="74" spans="1:17" ht="15">
      <c r="A74" s="9"/>
      <c r="B74" s="9"/>
      <c r="C74" s="9"/>
      <c r="D74" s="9"/>
      <c r="E74" s="9"/>
      <c r="F74" s="9"/>
      <c r="G74" s="9"/>
      <c r="H74" s="47">
        <v>6527</v>
      </c>
      <c r="I74" s="48" t="s">
        <v>612</v>
      </c>
      <c r="J74" s="48"/>
      <c r="K74" s="48"/>
      <c r="L74" s="56">
        <v>0</v>
      </c>
      <c r="M74" s="56">
        <v>0</v>
      </c>
      <c r="N74" s="56">
        <v>45000</v>
      </c>
      <c r="O74" s="56">
        <v>58659</v>
      </c>
      <c r="P74" s="135">
        <v>0</v>
      </c>
      <c r="Q74" s="135">
        <f t="shared" si="1"/>
        <v>130.35333333333335</v>
      </c>
    </row>
    <row r="75" spans="1:17" ht="15">
      <c r="A75" s="9"/>
      <c r="B75" s="9">
        <v>2</v>
      </c>
      <c r="C75" s="9">
        <v>3</v>
      </c>
      <c r="D75" s="9"/>
      <c r="E75" s="9"/>
      <c r="F75" s="9"/>
      <c r="G75" s="9"/>
      <c r="H75" s="47">
        <v>653</v>
      </c>
      <c r="I75" s="48" t="s">
        <v>63</v>
      </c>
      <c r="J75" s="48"/>
      <c r="K75" s="48"/>
      <c r="L75" s="56">
        <f>ABS(L76+L77)</f>
        <v>2833386</v>
      </c>
      <c r="M75" s="56">
        <f>SUM(M76+M77)</f>
        <v>3500000</v>
      </c>
      <c r="N75" s="56">
        <f>AVERAGE(N76+N77)</f>
        <v>4200000</v>
      </c>
      <c r="O75" s="56">
        <f>ABS(O76+O77)</f>
        <v>3735593</v>
      </c>
      <c r="P75" s="135">
        <f t="shared" si="0"/>
        <v>131.84200811326093</v>
      </c>
      <c r="Q75" s="135">
        <f t="shared" si="1"/>
        <v>88.94269047619048</v>
      </c>
    </row>
    <row r="76" spans="1:17" ht="15">
      <c r="A76" s="9"/>
      <c r="B76" s="9"/>
      <c r="C76" s="9"/>
      <c r="D76" s="9"/>
      <c r="E76" s="9"/>
      <c r="F76" s="9"/>
      <c r="G76" s="9"/>
      <c r="H76" s="47">
        <v>6531</v>
      </c>
      <c r="I76" s="48" t="s">
        <v>120</v>
      </c>
      <c r="J76" s="48"/>
      <c r="K76" s="48"/>
      <c r="L76" s="56">
        <v>1781001</v>
      </c>
      <c r="M76" s="56">
        <v>2500000</v>
      </c>
      <c r="N76" s="56">
        <v>2700000</v>
      </c>
      <c r="O76" s="56">
        <v>2609914</v>
      </c>
      <c r="P76" s="135">
        <f t="shared" si="0"/>
        <v>146.54197274454086</v>
      </c>
      <c r="Q76" s="135">
        <f t="shared" si="1"/>
        <v>96.66348148148148</v>
      </c>
    </row>
    <row r="77" spans="1:17" ht="15">
      <c r="A77" s="9"/>
      <c r="B77" s="9"/>
      <c r="C77" s="9"/>
      <c r="D77" s="9"/>
      <c r="E77" s="9"/>
      <c r="F77" s="9"/>
      <c r="G77" s="9"/>
      <c r="H77" s="47">
        <v>6532</v>
      </c>
      <c r="I77" s="48" t="s">
        <v>121</v>
      </c>
      <c r="J77" s="48"/>
      <c r="K77" s="48"/>
      <c r="L77" s="56">
        <v>1052385</v>
      </c>
      <c r="M77" s="56">
        <v>1000000</v>
      </c>
      <c r="N77" s="56">
        <v>1500000</v>
      </c>
      <c r="O77" s="56">
        <v>1125679</v>
      </c>
      <c r="P77" s="135">
        <f t="shared" si="0"/>
        <v>106.96456144851932</v>
      </c>
      <c r="Q77" s="135">
        <f t="shared" si="1"/>
        <v>75.04526666666666</v>
      </c>
    </row>
    <row r="78" spans="8:17" ht="15">
      <c r="H78" s="92" t="s">
        <v>12</v>
      </c>
      <c r="I78" s="83"/>
      <c r="J78" s="83"/>
      <c r="K78" s="81"/>
      <c r="L78" s="103" t="s">
        <v>231</v>
      </c>
      <c r="M78" s="103" t="s">
        <v>251</v>
      </c>
      <c r="N78" s="103" t="s">
        <v>232</v>
      </c>
      <c r="O78" s="103" t="s">
        <v>231</v>
      </c>
      <c r="P78" s="103" t="s">
        <v>233</v>
      </c>
      <c r="Q78" s="103" t="s">
        <v>233</v>
      </c>
    </row>
    <row r="79" spans="8:17" ht="15">
      <c r="H79" s="93" t="s">
        <v>13</v>
      </c>
      <c r="I79" s="96" t="s">
        <v>14</v>
      </c>
      <c r="J79" s="89"/>
      <c r="K79" s="82"/>
      <c r="L79" s="104" t="s">
        <v>250</v>
      </c>
      <c r="M79" s="104" t="s">
        <v>599</v>
      </c>
      <c r="N79" s="104" t="s">
        <v>599</v>
      </c>
      <c r="O79" s="104" t="s">
        <v>599</v>
      </c>
      <c r="P79" s="130" t="s">
        <v>234</v>
      </c>
      <c r="Q79" s="130" t="s">
        <v>235</v>
      </c>
    </row>
    <row r="80" spans="8:29" ht="15">
      <c r="H80" s="97" t="s">
        <v>2</v>
      </c>
      <c r="I80" s="80"/>
      <c r="J80" s="80"/>
      <c r="K80" s="80"/>
      <c r="L80" s="102"/>
      <c r="M80" s="102"/>
      <c r="N80" s="102"/>
      <c r="O80" s="102"/>
      <c r="P80" s="102"/>
      <c r="Q80" s="102"/>
      <c r="AC80">
        <f>+AC80:AD80</f>
        <v>0</v>
      </c>
    </row>
    <row r="81" spans="8:17" ht="15">
      <c r="H81" s="98">
        <v>66</v>
      </c>
      <c r="I81" s="117" t="s">
        <v>155</v>
      </c>
      <c r="J81" s="118"/>
      <c r="K81" s="119"/>
      <c r="L81" s="120">
        <f>SUM(L83+L85)</f>
        <v>81601</v>
      </c>
      <c r="M81" s="120">
        <f>SUM(M83+M85)</f>
        <v>80000</v>
      </c>
      <c r="N81" s="120">
        <f>SUM(N83+N85)</f>
        <v>102000</v>
      </c>
      <c r="O81" s="120">
        <f>SUM(O83+O85)</f>
        <v>101819</v>
      </c>
      <c r="P81" s="139">
        <f>SUM(O81/L81*100)</f>
        <v>124.77665714880945</v>
      </c>
      <c r="Q81" s="139">
        <f>SUM(O81/N81*100)</f>
        <v>99.82254901960785</v>
      </c>
    </row>
    <row r="82" spans="8:17" ht="15">
      <c r="H82" s="319">
        <v>661</v>
      </c>
      <c r="I82" s="546" t="s">
        <v>19</v>
      </c>
      <c r="J82" s="547"/>
      <c r="K82" s="548"/>
      <c r="L82" s="137"/>
      <c r="M82" s="78"/>
      <c r="N82" s="78"/>
      <c r="O82" s="137"/>
      <c r="P82" s="140"/>
      <c r="Q82" s="136"/>
    </row>
    <row r="83" spans="8:17" ht="11.25" customHeight="1">
      <c r="H83" s="320"/>
      <c r="I83" s="549"/>
      <c r="J83" s="550"/>
      <c r="K83" s="551"/>
      <c r="L83" s="138">
        <f>SUM(L84)</f>
        <v>81601</v>
      </c>
      <c r="M83" s="61">
        <v>70000</v>
      </c>
      <c r="N83" s="61">
        <v>42000</v>
      </c>
      <c r="O83" s="138">
        <f>SUM(O84)</f>
        <v>41065</v>
      </c>
      <c r="P83" s="141">
        <f aca="true" t="shared" si="2" ref="P83:P93">SUM(O83/L83*100)</f>
        <v>50.32413818458107</v>
      </c>
      <c r="Q83" s="131">
        <f aca="true" t="shared" si="3" ref="Q83:Q93">SUM(O83/N83*100)</f>
        <v>97.77380952380952</v>
      </c>
    </row>
    <row r="84" spans="8:17" ht="15">
      <c r="H84" s="47">
        <v>6615</v>
      </c>
      <c r="I84" s="72" t="s">
        <v>162</v>
      </c>
      <c r="J84" s="73"/>
      <c r="K84" s="73"/>
      <c r="L84" s="61">
        <v>81601</v>
      </c>
      <c r="M84" s="61">
        <v>70000</v>
      </c>
      <c r="N84" s="61">
        <v>42000</v>
      </c>
      <c r="O84" s="61">
        <v>41065</v>
      </c>
      <c r="P84" s="131">
        <f t="shared" si="2"/>
        <v>50.32413818458107</v>
      </c>
      <c r="Q84" s="131">
        <f t="shared" si="3"/>
        <v>97.77380952380952</v>
      </c>
    </row>
    <row r="85" spans="8:17" ht="15">
      <c r="H85" s="47">
        <v>663</v>
      </c>
      <c r="I85" s="111" t="s">
        <v>224</v>
      </c>
      <c r="J85" s="112"/>
      <c r="K85" s="113"/>
      <c r="L85" s="61">
        <f>L86</f>
        <v>0</v>
      </c>
      <c r="M85" s="61">
        <f>SUM(M86)</f>
        <v>10000</v>
      </c>
      <c r="N85" s="61">
        <v>60000</v>
      </c>
      <c r="O85" s="61">
        <f>SUM(O87)</f>
        <v>60754</v>
      </c>
      <c r="P85" s="135">
        <v>0</v>
      </c>
      <c r="Q85" s="135">
        <f t="shared" si="3"/>
        <v>101.25666666666666</v>
      </c>
    </row>
    <row r="86" spans="8:17" ht="15">
      <c r="H86" s="47">
        <v>6631</v>
      </c>
      <c r="I86" s="111" t="s">
        <v>34</v>
      </c>
      <c r="J86" s="112"/>
      <c r="K86" s="113"/>
      <c r="L86" s="61">
        <v>0</v>
      </c>
      <c r="M86" s="61">
        <v>10000</v>
      </c>
      <c r="N86" s="61">
        <v>60000</v>
      </c>
      <c r="O86" s="61">
        <v>0</v>
      </c>
      <c r="P86" s="135">
        <v>0</v>
      </c>
      <c r="Q86" s="135">
        <f t="shared" si="3"/>
        <v>0</v>
      </c>
    </row>
    <row r="87" spans="8:17" ht="15">
      <c r="H87" s="47">
        <v>6632</v>
      </c>
      <c r="I87" s="111" t="s">
        <v>601</v>
      </c>
      <c r="J87" s="112"/>
      <c r="K87" s="113"/>
      <c r="L87" s="61">
        <v>0</v>
      </c>
      <c r="M87" s="61">
        <v>0</v>
      </c>
      <c r="N87" s="61">
        <v>0</v>
      </c>
      <c r="O87" s="61">
        <v>60754</v>
      </c>
      <c r="P87" s="135">
        <v>0</v>
      </c>
      <c r="Q87" s="135">
        <v>0</v>
      </c>
    </row>
    <row r="88" spans="8:17" ht="15">
      <c r="H88" s="70">
        <v>68</v>
      </c>
      <c r="I88" s="121" t="s">
        <v>240</v>
      </c>
      <c r="J88" s="122"/>
      <c r="K88" s="123"/>
      <c r="L88" s="115">
        <f>AVERAGE(L89+L92+L91)</f>
        <v>120939</v>
      </c>
      <c r="M88" s="115">
        <f>SUM(M89+M92)</f>
        <v>138000</v>
      </c>
      <c r="N88" s="115">
        <f>SUM(N89+N92)</f>
        <v>56000</v>
      </c>
      <c r="O88" s="115">
        <f>AVERAGE(O89+O92+O91)</f>
        <v>60405</v>
      </c>
      <c r="P88" s="134">
        <f t="shared" si="2"/>
        <v>49.94666732815717</v>
      </c>
      <c r="Q88" s="134">
        <f t="shared" si="3"/>
        <v>107.86607142857143</v>
      </c>
    </row>
    <row r="89" spans="8:17" ht="15">
      <c r="H89" s="47">
        <v>681</v>
      </c>
      <c r="I89" s="47" t="s">
        <v>123</v>
      </c>
      <c r="J89" s="74"/>
      <c r="K89" s="74"/>
      <c r="L89" s="56">
        <f>AVERAGE(L90)</f>
        <v>71738</v>
      </c>
      <c r="M89" s="56">
        <f>AVERAGE(M90+M91)</f>
        <v>120000</v>
      </c>
      <c r="N89" s="56">
        <f>AVERAGE(N90+N91)</f>
        <v>51000</v>
      </c>
      <c r="O89" s="56">
        <f>AVERAGE(O90)</f>
        <v>34319</v>
      </c>
      <c r="P89" s="135">
        <f t="shared" si="2"/>
        <v>47.83935989294377</v>
      </c>
      <c r="Q89" s="135">
        <f t="shared" si="3"/>
        <v>67.2921568627451</v>
      </c>
    </row>
    <row r="90" spans="8:17" ht="15">
      <c r="H90" s="47">
        <v>6815</v>
      </c>
      <c r="I90" s="69" t="s">
        <v>122</v>
      </c>
      <c r="J90" s="71"/>
      <c r="K90" s="71"/>
      <c r="L90" s="78">
        <v>71738</v>
      </c>
      <c r="M90" s="78">
        <v>100000</v>
      </c>
      <c r="N90" s="78">
        <v>40000</v>
      </c>
      <c r="O90" s="78">
        <v>34319</v>
      </c>
      <c r="P90" s="135">
        <f t="shared" si="2"/>
        <v>47.83935989294377</v>
      </c>
      <c r="Q90" s="135">
        <f t="shared" si="3"/>
        <v>85.7975</v>
      </c>
    </row>
    <row r="91" spans="8:17" ht="15">
      <c r="H91" s="47">
        <v>6819</v>
      </c>
      <c r="I91" s="69" t="s">
        <v>243</v>
      </c>
      <c r="J91" s="71"/>
      <c r="K91" s="71"/>
      <c r="L91" s="78">
        <v>8767</v>
      </c>
      <c r="M91" s="78">
        <v>20000</v>
      </c>
      <c r="N91" s="78">
        <v>11000</v>
      </c>
      <c r="O91" s="78">
        <v>10309</v>
      </c>
      <c r="P91" s="135">
        <f t="shared" si="2"/>
        <v>117.58868484088056</v>
      </c>
      <c r="Q91" s="135">
        <f t="shared" si="3"/>
        <v>93.71818181818182</v>
      </c>
    </row>
    <row r="92" spans="8:17" ht="15">
      <c r="H92" s="47">
        <v>683</v>
      </c>
      <c r="I92" s="47" t="s">
        <v>221</v>
      </c>
      <c r="J92" s="74"/>
      <c r="K92" s="74"/>
      <c r="L92" s="78">
        <f>SUM(L93)</f>
        <v>40434</v>
      </c>
      <c r="M92" s="78">
        <f>SUM(M93)</f>
        <v>18000</v>
      </c>
      <c r="N92" s="78">
        <v>5000</v>
      </c>
      <c r="O92" s="78">
        <v>15777</v>
      </c>
      <c r="P92" s="135">
        <f t="shared" si="2"/>
        <v>39.01914230598011</v>
      </c>
      <c r="Q92" s="135">
        <f t="shared" si="3"/>
        <v>315.54</v>
      </c>
    </row>
    <row r="93" spans="8:17" ht="15">
      <c r="H93" s="47">
        <v>6831</v>
      </c>
      <c r="I93" s="47" t="s">
        <v>220</v>
      </c>
      <c r="J93" s="74"/>
      <c r="K93" s="74"/>
      <c r="L93" s="78">
        <v>40434</v>
      </c>
      <c r="M93" s="78">
        <v>18000</v>
      </c>
      <c r="N93" s="78">
        <v>5000</v>
      </c>
      <c r="O93" s="78">
        <v>15777</v>
      </c>
      <c r="P93" s="135">
        <f t="shared" si="2"/>
        <v>39.01914230598011</v>
      </c>
      <c r="Q93" s="135">
        <f t="shared" si="3"/>
        <v>315.54</v>
      </c>
    </row>
    <row r="94" spans="8:17" ht="15">
      <c r="H94" s="507">
        <v>7</v>
      </c>
      <c r="I94" s="508" t="s">
        <v>3</v>
      </c>
      <c r="J94" s="509"/>
      <c r="K94" s="509"/>
      <c r="L94" s="510">
        <v>0</v>
      </c>
      <c r="M94" s="510">
        <v>0</v>
      </c>
      <c r="N94" s="510">
        <v>0</v>
      </c>
      <c r="O94" s="510">
        <v>0</v>
      </c>
      <c r="P94" s="510">
        <v>0</v>
      </c>
      <c r="Q94" s="510">
        <v>0</v>
      </c>
    </row>
    <row r="95" spans="8:17" ht="15">
      <c r="H95" s="75">
        <v>71</v>
      </c>
      <c r="I95" s="48" t="s">
        <v>20</v>
      </c>
      <c r="J95" s="48"/>
      <c r="K95" s="48"/>
      <c r="L95" s="56">
        <v>0</v>
      </c>
      <c r="M95" s="56">
        <v>0</v>
      </c>
      <c r="N95" s="56">
        <v>0</v>
      </c>
      <c r="O95" s="56">
        <v>0</v>
      </c>
      <c r="P95" s="56">
        <v>0</v>
      </c>
      <c r="Q95" s="56">
        <v>0</v>
      </c>
    </row>
    <row r="96" spans="8:17" ht="15">
      <c r="H96" s="75">
        <v>711</v>
      </c>
      <c r="I96" s="555" t="s">
        <v>21</v>
      </c>
      <c r="J96" s="555"/>
      <c r="K96" s="555"/>
      <c r="L96" s="56">
        <v>0</v>
      </c>
      <c r="M96" s="56">
        <v>0</v>
      </c>
      <c r="N96" s="56">
        <v>0</v>
      </c>
      <c r="O96" s="56">
        <v>0</v>
      </c>
      <c r="P96" s="56">
        <v>0</v>
      </c>
      <c r="Q96" s="56">
        <v>0</v>
      </c>
    </row>
    <row r="97" spans="8:17" ht="15">
      <c r="H97" s="75">
        <v>7111</v>
      </c>
      <c r="I97" s="556" t="s">
        <v>124</v>
      </c>
      <c r="J97" s="557"/>
      <c r="K97" s="558"/>
      <c r="L97" s="56">
        <v>0</v>
      </c>
      <c r="M97" s="56">
        <v>0</v>
      </c>
      <c r="N97" s="56">
        <v>0</v>
      </c>
      <c r="O97" s="56">
        <v>0</v>
      </c>
      <c r="P97" s="56">
        <v>0</v>
      </c>
      <c r="Q97" s="56">
        <v>0</v>
      </c>
    </row>
    <row r="98" spans="8:17" ht="15">
      <c r="H98" s="75">
        <v>72</v>
      </c>
      <c r="I98" s="563" t="s">
        <v>57</v>
      </c>
      <c r="J98" s="563"/>
      <c r="K98" s="563"/>
      <c r="L98" s="56">
        <v>0</v>
      </c>
      <c r="M98" s="56">
        <v>0</v>
      </c>
      <c r="N98" s="56">
        <v>0</v>
      </c>
      <c r="O98" s="56">
        <v>0</v>
      </c>
      <c r="P98" s="56">
        <v>0</v>
      </c>
      <c r="Q98" s="56">
        <v>0</v>
      </c>
    </row>
    <row r="99" spans="8:17" ht="15">
      <c r="H99" s="75">
        <v>721</v>
      </c>
      <c r="I99" s="48" t="s">
        <v>22</v>
      </c>
      <c r="J99" s="48"/>
      <c r="K99" s="48"/>
      <c r="L99" s="56">
        <v>0</v>
      </c>
      <c r="M99" s="56">
        <v>0</v>
      </c>
      <c r="N99" s="56">
        <v>0</v>
      </c>
      <c r="O99" s="56">
        <v>0</v>
      </c>
      <c r="P99" s="56">
        <v>0</v>
      </c>
      <c r="Q99" s="56">
        <v>0</v>
      </c>
    </row>
    <row r="100" spans="8:17" ht="15">
      <c r="H100" s="511">
        <v>3</v>
      </c>
      <c r="I100" s="512" t="s">
        <v>4</v>
      </c>
      <c r="J100" s="513"/>
      <c r="K100" s="514"/>
      <c r="L100" s="510">
        <f>AVERAGE(L101+L109+L140+L147+L151+L156)</f>
        <v>10563394</v>
      </c>
      <c r="M100" s="510">
        <f>SUM(M101+M109+M140+M147+M151+M156)</f>
        <v>10321000</v>
      </c>
      <c r="N100" s="510">
        <f>SUM(N101+N109+N140+N147+N151+N156)</f>
        <v>10563800</v>
      </c>
      <c r="O100" s="510">
        <f>AVERAGE(O101+O109+O140+O147+O151+O156)</f>
        <v>10352299</v>
      </c>
      <c r="P100" s="515">
        <f>AVERAGE(O100/L100*100)</f>
        <v>98.00163659520794</v>
      </c>
      <c r="Q100" s="515">
        <f>AVERAGE(O101/N101*100)</f>
        <v>95.60231213872832</v>
      </c>
    </row>
    <row r="101" spans="8:17" ht="15">
      <c r="H101" s="75">
        <v>31</v>
      </c>
      <c r="I101" s="116" t="s">
        <v>130</v>
      </c>
      <c r="J101" s="116"/>
      <c r="K101" s="48"/>
      <c r="L101" s="56">
        <f>ABS(L102+L104+L106)</f>
        <v>1644952</v>
      </c>
      <c r="M101" s="56">
        <f>ABS(M102+M104+M106)</f>
        <v>2099000</v>
      </c>
      <c r="N101" s="56">
        <f>ABS(N102+N104+N106)</f>
        <v>2249000</v>
      </c>
      <c r="O101" s="56">
        <f>ABS(O102+O104+O106)</f>
        <v>2150096</v>
      </c>
      <c r="P101" s="135">
        <f>ABS(O101/L101*100)</f>
        <v>130.70873800572903</v>
      </c>
      <c r="Q101" s="135">
        <f>ABS(O101/N101*100)</f>
        <v>95.60231213872832</v>
      </c>
    </row>
    <row r="102" spans="8:17" ht="15">
      <c r="H102" s="49">
        <v>311</v>
      </c>
      <c r="I102" s="48" t="s">
        <v>131</v>
      </c>
      <c r="J102" s="48"/>
      <c r="K102" s="48"/>
      <c r="L102" s="56">
        <f>ABS(L103)</f>
        <v>1369429</v>
      </c>
      <c r="M102" s="56">
        <f>ABS(M103)</f>
        <v>1740000</v>
      </c>
      <c r="N102" s="56">
        <f>ABS(N103)</f>
        <v>1779000</v>
      </c>
      <c r="O102" s="56">
        <f>SUM(O103)</f>
        <v>1677452</v>
      </c>
      <c r="P102" s="135">
        <f aca="true" t="shared" si="4" ref="P102:P158">ABS(O102/L102*100)</f>
        <v>122.49280539553347</v>
      </c>
      <c r="Q102" s="135">
        <f aca="true" t="shared" si="5" ref="Q102:Q160">ABS(O102/N102*100)</f>
        <v>94.29184935356942</v>
      </c>
    </row>
    <row r="103" spans="8:17" ht="15">
      <c r="H103" s="49">
        <v>3111</v>
      </c>
      <c r="I103" s="48" t="s">
        <v>132</v>
      </c>
      <c r="J103" s="48"/>
      <c r="K103" s="48"/>
      <c r="L103" s="56">
        <v>1369429</v>
      </c>
      <c r="M103" s="56">
        <v>1740000</v>
      </c>
      <c r="N103" s="56">
        <v>1779000</v>
      </c>
      <c r="O103" s="56">
        <v>1677452</v>
      </c>
      <c r="P103" s="135">
        <f t="shared" si="4"/>
        <v>122.49280539553347</v>
      </c>
      <c r="Q103" s="135">
        <f t="shared" si="5"/>
        <v>94.29184935356942</v>
      </c>
    </row>
    <row r="104" spans="8:17" ht="15">
      <c r="H104" s="49">
        <v>312</v>
      </c>
      <c r="I104" s="48" t="s">
        <v>163</v>
      </c>
      <c r="J104" s="48"/>
      <c r="K104" s="48"/>
      <c r="L104" s="56">
        <f>ABS(L105)</f>
        <v>56400</v>
      </c>
      <c r="M104" s="56">
        <f>ABS(M105)</f>
        <v>120000</v>
      </c>
      <c r="N104" s="56">
        <f>ABS(N105)</f>
        <v>220000</v>
      </c>
      <c r="O104" s="56">
        <f>ABS(O105)</f>
        <v>218933</v>
      </c>
      <c r="P104" s="135">
        <f t="shared" si="4"/>
        <v>388.1790780141844</v>
      </c>
      <c r="Q104" s="135">
        <f t="shared" si="5"/>
        <v>99.515</v>
      </c>
    </row>
    <row r="105" spans="8:17" ht="15">
      <c r="H105" s="49">
        <v>3121</v>
      </c>
      <c r="I105" s="48" t="s">
        <v>164</v>
      </c>
      <c r="J105" s="48"/>
      <c r="K105" s="48"/>
      <c r="L105" s="56">
        <v>56400</v>
      </c>
      <c r="M105" s="56">
        <v>120000</v>
      </c>
      <c r="N105" s="56">
        <v>220000</v>
      </c>
      <c r="O105" s="56">
        <v>218933</v>
      </c>
      <c r="P105" s="135">
        <f t="shared" si="4"/>
        <v>388.1790780141844</v>
      </c>
      <c r="Q105" s="135">
        <f t="shared" si="5"/>
        <v>99.515</v>
      </c>
    </row>
    <row r="106" spans="8:17" ht="15">
      <c r="H106" s="49">
        <v>313</v>
      </c>
      <c r="I106" s="48" t="s">
        <v>133</v>
      </c>
      <c r="J106" s="48"/>
      <c r="K106" s="48"/>
      <c r="L106" s="56">
        <f>ABS(L107+L108)</f>
        <v>219123</v>
      </c>
      <c r="M106" s="56">
        <f>SUM(M107+M108)</f>
        <v>239000</v>
      </c>
      <c r="N106" s="56">
        <f>SUM(N107)</f>
        <v>250000</v>
      </c>
      <c r="O106" s="56">
        <v>253711</v>
      </c>
      <c r="P106" s="135">
        <f t="shared" si="4"/>
        <v>115.78474190294949</v>
      </c>
      <c r="Q106" s="135">
        <f t="shared" si="5"/>
        <v>101.48440000000001</v>
      </c>
    </row>
    <row r="107" spans="8:17" ht="15">
      <c r="H107" s="49">
        <v>3132</v>
      </c>
      <c r="I107" s="48" t="s">
        <v>125</v>
      </c>
      <c r="J107" s="48"/>
      <c r="K107" s="48"/>
      <c r="L107" s="56">
        <v>218862</v>
      </c>
      <c r="M107" s="56">
        <v>239000</v>
      </c>
      <c r="N107" s="56">
        <v>250000</v>
      </c>
      <c r="O107" s="56">
        <v>253711</v>
      </c>
      <c r="P107" s="135">
        <f t="shared" si="4"/>
        <v>115.92281894527146</v>
      </c>
      <c r="Q107" s="135">
        <f t="shared" si="5"/>
        <v>101.48440000000001</v>
      </c>
    </row>
    <row r="108" spans="8:17" ht="15">
      <c r="H108" s="49">
        <v>3133</v>
      </c>
      <c r="I108" s="48" t="s">
        <v>126</v>
      </c>
      <c r="J108" s="48"/>
      <c r="K108" s="48"/>
      <c r="L108" s="56">
        <v>261</v>
      </c>
      <c r="M108" s="56">
        <v>0</v>
      </c>
      <c r="N108" s="56">
        <v>0</v>
      </c>
      <c r="O108" s="56">
        <v>0</v>
      </c>
      <c r="P108" s="135">
        <f t="shared" si="4"/>
        <v>0</v>
      </c>
      <c r="Q108" s="135">
        <v>0</v>
      </c>
    </row>
    <row r="109" spans="8:17" ht="15">
      <c r="H109" s="75">
        <v>32</v>
      </c>
      <c r="I109" s="116" t="s">
        <v>134</v>
      </c>
      <c r="J109" s="116"/>
      <c r="K109" s="116"/>
      <c r="L109" s="115">
        <f>AVERAGE(L110+L114+L120+L130+L132)</f>
        <v>6330545</v>
      </c>
      <c r="M109" s="115">
        <f>SUM(M110+M114+M120+M130+M132)</f>
        <v>5619500</v>
      </c>
      <c r="N109" s="115">
        <f>SUM(N110+N114+N120+N130+N132)</f>
        <v>5738600</v>
      </c>
      <c r="O109" s="115">
        <f>AVERAGE(O110+O114+O120+O130+O132)</f>
        <v>5613577</v>
      </c>
      <c r="P109" s="134">
        <f t="shared" si="4"/>
        <v>88.67446641639859</v>
      </c>
      <c r="Q109" s="134">
        <f t="shared" si="5"/>
        <v>97.82136758094309</v>
      </c>
    </row>
    <row r="110" spans="8:17" ht="15">
      <c r="H110" s="49">
        <v>321</v>
      </c>
      <c r="I110" s="50" t="s">
        <v>26</v>
      </c>
      <c r="J110" s="50"/>
      <c r="K110" s="50"/>
      <c r="L110" s="56">
        <v>57314</v>
      </c>
      <c r="M110" s="56">
        <f>SUM(M111+M112+M113)</f>
        <v>128000</v>
      </c>
      <c r="N110" s="56">
        <f>SUM(N111+N112+N113)</f>
        <v>66000</v>
      </c>
      <c r="O110" s="56">
        <f>AVERAGE(O111+O113+O112)</f>
        <v>53788</v>
      </c>
      <c r="P110" s="135">
        <f t="shared" si="4"/>
        <v>93.8479254632376</v>
      </c>
      <c r="Q110" s="135">
        <f t="shared" si="5"/>
        <v>81.4969696969697</v>
      </c>
    </row>
    <row r="111" spans="8:17" ht="15">
      <c r="H111" s="49">
        <v>3211</v>
      </c>
      <c r="I111" s="50" t="s">
        <v>135</v>
      </c>
      <c r="J111" s="50"/>
      <c r="K111" s="50"/>
      <c r="L111" s="56">
        <v>39051</v>
      </c>
      <c r="M111" s="56">
        <v>70000</v>
      </c>
      <c r="N111" s="56">
        <v>25000</v>
      </c>
      <c r="O111" s="56">
        <v>17428</v>
      </c>
      <c r="P111" s="135">
        <f t="shared" si="4"/>
        <v>44.62881872423242</v>
      </c>
      <c r="Q111" s="135">
        <f t="shared" si="5"/>
        <v>69.71199999999999</v>
      </c>
    </row>
    <row r="112" spans="8:17" ht="15">
      <c r="H112" s="49">
        <v>3212</v>
      </c>
      <c r="I112" s="50" t="s">
        <v>245</v>
      </c>
      <c r="J112" s="50"/>
      <c r="K112" s="50"/>
      <c r="L112" s="56">
        <v>8400</v>
      </c>
      <c r="M112" s="56">
        <v>28000</v>
      </c>
      <c r="N112" s="56">
        <v>15000</v>
      </c>
      <c r="O112" s="56">
        <v>10950</v>
      </c>
      <c r="P112" s="135">
        <f t="shared" si="4"/>
        <v>130.35714285714286</v>
      </c>
      <c r="Q112" s="135">
        <f t="shared" si="5"/>
        <v>73</v>
      </c>
    </row>
    <row r="113" spans="8:17" ht="15">
      <c r="H113" s="49">
        <v>3213</v>
      </c>
      <c r="I113" s="50" t="s">
        <v>93</v>
      </c>
      <c r="J113" s="50"/>
      <c r="K113" s="50"/>
      <c r="L113" s="56">
        <v>9863</v>
      </c>
      <c r="M113" s="56">
        <v>30000</v>
      </c>
      <c r="N113" s="56">
        <v>26000</v>
      </c>
      <c r="O113" s="56">
        <v>25410</v>
      </c>
      <c r="P113" s="135">
        <f t="shared" si="4"/>
        <v>257.6295244854507</v>
      </c>
      <c r="Q113" s="135">
        <f t="shared" si="5"/>
        <v>97.73076923076923</v>
      </c>
    </row>
    <row r="114" spans="8:17" ht="15">
      <c r="H114" s="49">
        <v>322</v>
      </c>
      <c r="I114" s="48" t="s">
        <v>27</v>
      </c>
      <c r="J114" s="48"/>
      <c r="K114" s="48"/>
      <c r="L114" s="56">
        <f>ABS(L115+L116+L117+L118+L119)</f>
        <v>847912</v>
      </c>
      <c r="M114" s="56">
        <f>SUM(M115+M116+M117+M118+M119)</f>
        <v>644000</v>
      </c>
      <c r="N114" s="56">
        <f>AVERAGE(N115+N116+N117+N118+N119)</f>
        <v>828300</v>
      </c>
      <c r="O114" s="56">
        <f>AVERAGE(O115+O116+O117+O118)</f>
        <v>816403</v>
      </c>
      <c r="P114" s="135">
        <f t="shared" si="4"/>
        <v>96.28393040787252</v>
      </c>
      <c r="Q114" s="135">
        <f t="shared" si="5"/>
        <v>98.56368465531811</v>
      </c>
    </row>
    <row r="115" spans="8:17" ht="15">
      <c r="H115" s="49">
        <v>3221</v>
      </c>
      <c r="I115" s="48" t="s">
        <v>100</v>
      </c>
      <c r="J115" s="48"/>
      <c r="K115" s="48"/>
      <c r="L115" s="56">
        <v>100546</v>
      </c>
      <c r="M115" s="56">
        <v>107000</v>
      </c>
      <c r="N115" s="56">
        <v>141300</v>
      </c>
      <c r="O115" s="56">
        <v>128436</v>
      </c>
      <c r="P115" s="135">
        <f t="shared" si="4"/>
        <v>127.73854753048357</v>
      </c>
      <c r="Q115" s="135">
        <f t="shared" si="5"/>
        <v>90.895966029724</v>
      </c>
    </row>
    <row r="116" spans="8:17" ht="15">
      <c r="H116" s="49">
        <v>3223</v>
      </c>
      <c r="I116" s="48" t="s">
        <v>136</v>
      </c>
      <c r="J116" s="48"/>
      <c r="K116" s="48"/>
      <c r="L116" s="56">
        <v>692873</v>
      </c>
      <c r="M116" s="56">
        <v>510000</v>
      </c>
      <c r="N116" s="56">
        <v>522000</v>
      </c>
      <c r="O116" s="56">
        <v>541470</v>
      </c>
      <c r="P116" s="135">
        <f t="shared" si="4"/>
        <v>78.14852072457722</v>
      </c>
      <c r="Q116" s="135">
        <f t="shared" si="5"/>
        <v>103.72988505747128</v>
      </c>
    </row>
    <row r="117" spans="8:17" ht="15">
      <c r="H117" s="49">
        <v>3224</v>
      </c>
      <c r="I117" s="48" t="s">
        <v>127</v>
      </c>
      <c r="J117" s="48"/>
      <c r="K117" s="48"/>
      <c r="L117" s="56">
        <v>34872</v>
      </c>
      <c r="M117" s="56">
        <v>5000</v>
      </c>
      <c r="N117" s="56">
        <v>139000</v>
      </c>
      <c r="O117" s="56">
        <v>123606</v>
      </c>
      <c r="P117" s="135">
        <f t="shared" si="4"/>
        <v>354.45629731589815</v>
      </c>
      <c r="Q117" s="135">
        <f t="shared" si="5"/>
        <v>88.92517985611511</v>
      </c>
    </row>
    <row r="118" spans="8:17" ht="15">
      <c r="H118" s="49">
        <v>3225</v>
      </c>
      <c r="I118" s="48" t="s">
        <v>165</v>
      </c>
      <c r="J118" s="48"/>
      <c r="K118" s="48"/>
      <c r="L118" s="56">
        <v>19143</v>
      </c>
      <c r="M118" s="56">
        <v>20000</v>
      </c>
      <c r="N118" s="56">
        <v>25000</v>
      </c>
      <c r="O118" s="56">
        <v>22891</v>
      </c>
      <c r="P118" s="135">
        <f t="shared" si="4"/>
        <v>119.57895836598233</v>
      </c>
      <c r="Q118" s="135">
        <f t="shared" si="5"/>
        <v>91.56400000000001</v>
      </c>
    </row>
    <row r="119" spans="8:17" ht="15">
      <c r="H119" s="49">
        <v>3227</v>
      </c>
      <c r="I119" s="48" t="s">
        <v>226</v>
      </c>
      <c r="J119" s="48"/>
      <c r="K119" s="48"/>
      <c r="L119" s="56">
        <v>478</v>
      </c>
      <c r="M119" s="56">
        <v>2000</v>
      </c>
      <c r="N119" s="56">
        <v>1000</v>
      </c>
      <c r="O119" s="56">
        <v>0</v>
      </c>
      <c r="P119" s="135">
        <f t="shared" si="4"/>
        <v>0</v>
      </c>
      <c r="Q119" s="135">
        <f t="shared" si="5"/>
        <v>0</v>
      </c>
    </row>
    <row r="120" spans="8:17" ht="15">
      <c r="H120" s="49">
        <v>323</v>
      </c>
      <c r="I120" s="48" t="s">
        <v>137</v>
      </c>
      <c r="J120" s="48"/>
      <c r="K120" s="48"/>
      <c r="L120" s="56">
        <f>ABS(L121+L122+L123+L124+L125+L126+L127+L128+L129)</f>
        <v>4237869</v>
      </c>
      <c r="M120" s="56">
        <f>SUM(M121+M122+M123+M124+M125+M126+M127+M128+M129)</f>
        <v>3922500</v>
      </c>
      <c r="N120" s="56">
        <f>AVERAGE(N121+N122+N123+N124+N125+N126+N127+N128+N129)</f>
        <v>4100000</v>
      </c>
      <c r="O120" s="56">
        <f>AVERAGE(O121+O122+O123+O124+O125+O126+O127+O128+O129)</f>
        <v>4021247</v>
      </c>
      <c r="P120" s="135">
        <f t="shared" si="4"/>
        <v>94.88842151562496</v>
      </c>
      <c r="Q120" s="135">
        <f t="shared" si="5"/>
        <v>98.07919512195123</v>
      </c>
    </row>
    <row r="121" spans="8:17" ht="15">
      <c r="H121" s="49">
        <v>3231</v>
      </c>
      <c r="I121" s="48" t="s">
        <v>94</v>
      </c>
      <c r="J121" s="48"/>
      <c r="K121" s="48"/>
      <c r="L121" s="56">
        <v>190631</v>
      </c>
      <c r="M121" s="56">
        <v>155500</v>
      </c>
      <c r="N121" s="56">
        <v>211500</v>
      </c>
      <c r="O121" s="56">
        <v>228423</v>
      </c>
      <c r="P121" s="135">
        <f t="shared" si="4"/>
        <v>119.82468748524637</v>
      </c>
      <c r="Q121" s="135">
        <f t="shared" si="5"/>
        <v>108.00141843971632</v>
      </c>
    </row>
    <row r="122" spans="8:17" ht="15">
      <c r="H122" s="49">
        <v>3232</v>
      </c>
      <c r="I122" s="48" t="s">
        <v>95</v>
      </c>
      <c r="J122" s="48"/>
      <c r="K122" s="48"/>
      <c r="L122" s="56">
        <v>1326488</v>
      </c>
      <c r="M122" s="56">
        <v>1215000</v>
      </c>
      <c r="N122" s="56">
        <v>1012000</v>
      </c>
      <c r="O122" s="56">
        <v>856603</v>
      </c>
      <c r="P122" s="135">
        <f t="shared" si="4"/>
        <v>64.57676209660397</v>
      </c>
      <c r="Q122" s="135">
        <f t="shared" si="5"/>
        <v>84.6445652173913</v>
      </c>
    </row>
    <row r="123" spans="8:17" ht="15">
      <c r="H123" s="49">
        <v>3233</v>
      </c>
      <c r="I123" s="48" t="s">
        <v>92</v>
      </c>
      <c r="J123" s="48"/>
      <c r="K123" s="48"/>
      <c r="L123" s="56">
        <v>112654</v>
      </c>
      <c r="M123" s="56">
        <v>125000</v>
      </c>
      <c r="N123" s="56">
        <v>166000</v>
      </c>
      <c r="O123" s="56">
        <v>157625</v>
      </c>
      <c r="P123" s="135">
        <f t="shared" si="4"/>
        <v>139.9195767571502</v>
      </c>
      <c r="Q123" s="135">
        <f t="shared" si="5"/>
        <v>94.95481927710844</v>
      </c>
    </row>
    <row r="124" spans="8:17" ht="15">
      <c r="H124" s="49">
        <v>3234</v>
      </c>
      <c r="I124" s="48" t="s">
        <v>138</v>
      </c>
      <c r="J124" s="48"/>
      <c r="K124" s="48"/>
      <c r="L124" s="56">
        <v>1690963</v>
      </c>
      <c r="M124" s="56">
        <v>1115000</v>
      </c>
      <c r="N124" s="56">
        <v>1440500</v>
      </c>
      <c r="O124" s="56">
        <v>1414777</v>
      </c>
      <c r="P124" s="135">
        <f t="shared" si="4"/>
        <v>83.66694008088882</v>
      </c>
      <c r="Q124" s="135">
        <f t="shared" si="5"/>
        <v>98.2143005900729</v>
      </c>
    </row>
    <row r="125" spans="8:17" ht="15">
      <c r="H125" s="49">
        <v>3235</v>
      </c>
      <c r="I125" s="48" t="s">
        <v>166</v>
      </c>
      <c r="J125" s="48"/>
      <c r="K125" s="48"/>
      <c r="L125" s="56">
        <v>322474</v>
      </c>
      <c r="M125" s="56">
        <v>210000</v>
      </c>
      <c r="N125" s="56">
        <v>181000</v>
      </c>
      <c r="O125" s="56">
        <v>174935</v>
      </c>
      <c r="P125" s="135">
        <f t="shared" si="4"/>
        <v>54.24778431749536</v>
      </c>
      <c r="Q125" s="135">
        <f t="shared" si="5"/>
        <v>96.64917127071824</v>
      </c>
    </row>
    <row r="126" spans="8:17" ht="15">
      <c r="H126" s="49">
        <v>3236</v>
      </c>
      <c r="I126" s="48" t="s">
        <v>128</v>
      </c>
      <c r="J126" s="48"/>
      <c r="K126" s="48"/>
      <c r="L126" s="56">
        <v>5158</v>
      </c>
      <c r="M126" s="56">
        <v>5000</v>
      </c>
      <c r="N126" s="56">
        <v>27000</v>
      </c>
      <c r="O126" s="56">
        <v>26580</v>
      </c>
      <c r="P126" s="135">
        <f t="shared" si="4"/>
        <v>515.3160139588988</v>
      </c>
      <c r="Q126" s="135">
        <f t="shared" si="5"/>
        <v>98.44444444444444</v>
      </c>
    </row>
    <row r="127" spans="8:17" ht="15">
      <c r="H127" s="49">
        <v>3237</v>
      </c>
      <c r="I127" s="48" t="s">
        <v>96</v>
      </c>
      <c r="J127" s="48"/>
      <c r="K127" s="48"/>
      <c r="L127" s="56">
        <v>449995</v>
      </c>
      <c r="M127" s="56">
        <v>965000</v>
      </c>
      <c r="N127" s="56">
        <v>792000</v>
      </c>
      <c r="O127" s="56">
        <v>911642</v>
      </c>
      <c r="P127" s="135">
        <f t="shared" si="4"/>
        <v>202.5893621040234</v>
      </c>
      <c r="Q127" s="135">
        <f t="shared" si="5"/>
        <v>115.10631313131312</v>
      </c>
    </row>
    <row r="128" spans="8:17" ht="15">
      <c r="H128" s="49">
        <v>3238</v>
      </c>
      <c r="I128" s="48" t="s">
        <v>139</v>
      </c>
      <c r="J128" s="48"/>
      <c r="K128" s="48"/>
      <c r="L128" s="56">
        <v>94608</v>
      </c>
      <c r="M128" s="56">
        <v>98000</v>
      </c>
      <c r="N128" s="56">
        <v>81000</v>
      </c>
      <c r="O128" s="56">
        <v>71417</v>
      </c>
      <c r="P128" s="135">
        <f t="shared" si="4"/>
        <v>75.48727380348384</v>
      </c>
      <c r="Q128" s="135">
        <f t="shared" si="5"/>
        <v>88.16913580246913</v>
      </c>
    </row>
    <row r="129" spans="8:17" ht="15">
      <c r="H129" s="49">
        <v>3239</v>
      </c>
      <c r="I129" s="48" t="s">
        <v>140</v>
      </c>
      <c r="J129" s="48"/>
      <c r="K129" s="48"/>
      <c r="L129" s="56">
        <v>44898</v>
      </c>
      <c r="M129" s="56">
        <v>34000</v>
      </c>
      <c r="N129" s="56">
        <v>189000</v>
      </c>
      <c r="O129" s="56">
        <v>179245</v>
      </c>
      <c r="P129" s="135">
        <f t="shared" si="4"/>
        <v>399.22713706623904</v>
      </c>
      <c r="Q129" s="135">
        <f t="shared" si="5"/>
        <v>94.83862433862433</v>
      </c>
    </row>
    <row r="130" spans="8:17" ht="15">
      <c r="H130" s="49">
        <v>324</v>
      </c>
      <c r="I130" s="48" t="s">
        <v>227</v>
      </c>
      <c r="J130" s="48"/>
      <c r="K130" s="48"/>
      <c r="L130" s="56">
        <f>SUM(L131)</f>
        <v>18434</v>
      </c>
      <c r="M130" s="56">
        <f>SUM(M131)</f>
        <v>0</v>
      </c>
      <c r="N130" s="56">
        <v>0</v>
      </c>
      <c r="O130" s="56">
        <f>SUM(O131)</f>
        <v>0</v>
      </c>
      <c r="P130" s="135">
        <v>0</v>
      </c>
      <c r="Q130" s="135">
        <v>0</v>
      </c>
    </row>
    <row r="131" spans="8:17" ht="15">
      <c r="H131" s="49">
        <v>3241</v>
      </c>
      <c r="I131" s="48" t="s">
        <v>227</v>
      </c>
      <c r="J131" s="48"/>
      <c r="K131" s="48"/>
      <c r="L131" s="56">
        <v>18434</v>
      </c>
      <c r="M131" s="56">
        <v>0</v>
      </c>
      <c r="N131" s="56">
        <v>0</v>
      </c>
      <c r="O131" s="56">
        <v>0</v>
      </c>
      <c r="P131" s="135">
        <v>0</v>
      </c>
      <c r="Q131" s="135">
        <v>0</v>
      </c>
    </row>
    <row r="132" spans="8:17" ht="15">
      <c r="H132" s="49">
        <v>329</v>
      </c>
      <c r="I132" s="48" t="s">
        <v>29</v>
      </c>
      <c r="J132" s="48"/>
      <c r="K132" s="48"/>
      <c r="L132" s="56">
        <f>AVERAGE(L133+L134+L135+L136+L137+L139)</f>
        <v>1169016</v>
      </c>
      <c r="M132" s="56">
        <f>SUM(M133+M134+M135+M136+M137+M139)</f>
        <v>925000</v>
      </c>
      <c r="N132" s="56">
        <f>AVERAGE(N133+N134+N135+N136+N137+N138+N139)</f>
        <v>744300</v>
      </c>
      <c r="O132" s="56">
        <f>AVERAGE(O133+O134+O135+O136+O137+O139+O138)</f>
        <v>722139</v>
      </c>
      <c r="P132" s="135">
        <f t="shared" si="4"/>
        <v>61.77323492578374</v>
      </c>
      <c r="Q132" s="135">
        <f t="shared" si="5"/>
        <v>97.02257154373235</v>
      </c>
    </row>
    <row r="133" spans="8:17" ht="15">
      <c r="H133" s="49">
        <v>3291</v>
      </c>
      <c r="I133" s="48" t="s">
        <v>129</v>
      </c>
      <c r="J133" s="48"/>
      <c r="K133" s="48"/>
      <c r="L133" s="56">
        <v>51580</v>
      </c>
      <c r="M133" s="56">
        <v>40000</v>
      </c>
      <c r="N133" s="56">
        <v>45000</v>
      </c>
      <c r="O133" s="56">
        <v>40872</v>
      </c>
      <c r="P133" s="135">
        <f t="shared" si="4"/>
        <v>79.24001550988756</v>
      </c>
      <c r="Q133" s="135">
        <f t="shared" si="5"/>
        <v>90.82666666666667</v>
      </c>
    </row>
    <row r="134" spans="8:17" ht="15">
      <c r="H134" s="49">
        <v>3292</v>
      </c>
      <c r="I134" s="48" t="s">
        <v>141</v>
      </c>
      <c r="J134" s="48"/>
      <c r="K134" s="48"/>
      <c r="L134" s="56">
        <v>24452</v>
      </c>
      <c r="M134" s="56">
        <v>20000</v>
      </c>
      <c r="N134" s="56">
        <v>39200</v>
      </c>
      <c r="O134" s="56">
        <v>37823</v>
      </c>
      <c r="P134" s="135">
        <f t="shared" si="4"/>
        <v>154.68264354654016</v>
      </c>
      <c r="Q134" s="135">
        <f t="shared" si="5"/>
        <v>96.48724489795917</v>
      </c>
    </row>
    <row r="135" spans="8:17" ht="15">
      <c r="H135" s="49">
        <v>3293</v>
      </c>
      <c r="I135" s="48" t="s">
        <v>142</v>
      </c>
      <c r="J135" s="48"/>
      <c r="K135" s="48"/>
      <c r="L135" s="56">
        <v>165672</v>
      </c>
      <c r="M135" s="56">
        <v>90000</v>
      </c>
      <c r="N135" s="56">
        <v>184200</v>
      </c>
      <c r="O135" s="56">
        <v>168468</v>
      </c>
      <c r="P135" s="135">
        <f t="shared" si="4"/>
        <v>101.68767202665508</v>
      </c>
      <c r="Q135" s="135">
        <f t="shared" si="5"/>
        <v>91.45928338762215</v>
      </c>
    </row>
    <row r="136" spans="8:17" ht="15">
      <c r="H136" s="49">
        <v>3294</v>
      </c>
      <c r="I136" s="48" t="s">
        <v>209</v>
      </c>
      <c r="J136" s="48"/>
      <c r="K136" s="48"/>
      <c r="L136" s="56">
        <v>34601</v>
      </c>
      <c r="M136" s="56">
        <v>40000</v>
      </c>
      <c r="N136" s="56">
        <v>30500</v>
      </c>
      <c r="O136" s="56">
        <v>28978</v>
      </c>
      <c r="P136" s="135">
        <f t="shared" si="4"/>
        <v>83.74902459466489</v>
      </c>
      <c r="Q136" s="135">
        <f t="shared" si="5"/>
        <v>95.00983606557377</v>
      </c>
    </row>
    <row r="137" spans="8:17" ht="15">
      <c r="H137" s="49">
        <v>3295</v>
      </c>
      <c r="I137" s="48" t="s">
        <v>143</v>
      </c>
      <c r="J137" s="48"/>
      <c r="K137" s="48"/>
      <c r="L137" s="56">
        <v>7535</v>
      </c>
      <c r="M137" s="56">
        <v>10000</v>
      </c>
      <c r="N137" s="56">
        <v>2000</v>
      </c>
      <c r="O137" s="56">
        <v>1963</v>
      </c>
      <c r="P137" s="135">
        <f t="shared" si="4"/>
        <v>26.051758460517583</v>
      </c>
      <c r="Q137" s="135">
        <f t="shared" si="5"/>
        <v>98.15</v>
      </c>
    </row>
    <row r="138" spans="8:17" ht="15">
      <c r="H138" s="49">
        <v>3296</v>
      </c>
      <c r="I138" s="48" t="s">
        <v>613</v>
      </c>
      <c r="J138" s="48"/>
      <c r="K138" s="48"/>
      <c r="L138" s="56">
        <v>0</v>
      </c>
      <c r="M138" s="56">
        <v>0</v>
      </c>
      <c r="N138" s="56">
        <v>6000</v>
      </c>
      <c r="O138" s="56">
        <v>5750</v>
      </c>
      <c r="P138" s="135">
        <v>0</v>
      </c>
      <c r="Q138" s="135">
        <f t="shared" si="5"/>
        <v>95.83333333333334</v>
      </c>
    </row>
    <row r="139" spans="8:17" ht="15">
      <c r="H139" s="49">
        <v>3299</v>
      </c>
      <c r="I139" s="48" t="s">
        <v>29</v>
      </c>
      <c r="J139" s="48"/>
      <c r="K139" s="48"/>
      <c r="L139" s="56">
        <v>885176</v>
      </c>
      <c r="M139" s="56">
        <v>725000</v>
      </c>
      <c r="N139" s="56">
        <v>437400</v>
      </c>
      <c r="O139" s="56">
        <v>438285</v>
      </c>
      <c r="P139" s="135">
        <f t="shared" si="4"/>
        <v>49.51388198505156</v>
      </c>
      <c r="Q139" s="135">
        <f t="shared" si="5"/>
        <v>100.20233196159123</v>
      </c>
    </row>
    <row r="140" spans="8:17" ht="15">
      <c r="H140" s="75">
        <v>34</v>
      </c>
      <c r="I140" s="116" t="s">
        <v>144</v>
      </c>
      <c r="J140" s="116"/>
      <c r="K140" s="48"/>
      <c r="L140" s="115">
        <v>140665</v>
      </c>
      <c r="M140" s="115">
        <f>SUM(M143)</f>
        <v>102500</v>
      </c>
      <c r="N140" s="115">
        <f>AVERAGE(N142+N143)</f>
        <v>182500</v>
      </c>
      <c r="O140" s="115">
        <f>AVERAGE(O141+O143)</f>
        <v>195012</v>
      </c>
      <c r="P140" s="134">
        <f t="shared" si="4"/>
        <v>138.63576582660932</v>
      </c>
      <c r="Q140" s="134">
        <f t="shared" si="5"/>
        <v>106.8558904109589</v>
      </c>
    </row>
    <row r="141" spans="8:17" ht="15">
      <c r="H141" s="49">
        <v>342</v>
      </c>
      <c r="I141" s="48" t="s">
        <v>30</v>
      </c>
      <c r="J141" s="48"/>
      <c r="K141" s="48"/>
      <c r="L141" s="56">
        <v>0</v>
      </c>
      <c r="M141" s="56">
        <v>0</v>
      </c>
      <c r="N141" s="56">
        <v>5000</v>
      </c>
      <c r="O141" s="56">
        <v>16809</v>
      </c>
      <c r="P141" s="135">
        <v>0</v>
      </c>
      <c r="Q141" s="135">
        <f t="shared" si="5"/>
        <v>336.18</v>
      </c>
    </row>
    <row r="142" spans="8:17" ht="15">
      <c r="H142" s="49">
        <v>3423</v>
      </c>
      <c r="I142" s="48" t="s">
        <v>614</v>
      </c>
      <c r="J142" s="48"/>
      <c r="K142" s="48"/>
      <c r="L142" s="56">
        <v>0</v>
      </c>
      <c r="M142" s="56">
        <v>0</v>
      </c>
      <c r="N142" s="56">
        <v>5000</v>
      </c>
      <c r="O142" s="56">
        <v>16809</v>
      </c>
      <c r="P142" s="135">
        <v>0</v>
      </c>
      <c r="Q142" s="135">
        <f t="shared" si="5"/>
        <v>336.18</v>
      </c>
    </row>
    <row r="143" spans="8:17" ht="15">
      <c r="H143" s="49">
        <v>343</v>
      </c>
      <c r="I143" s="48" t="s">
        <v>30</v>
      </c>
      <c r="J143" s="48"/>
      <c r="K143" s="48"/>
      <c r="L143" s="56">
        <f>AVERAGE(L144+L145+L146)</f>
        <v>140665</v>
      </c>
      <c r="M143" s="56">
        <f>SUM(M144+M145+M146)</f>
        <v>102500</v>
      </c>
      <c r="N143" s="56">
        <f>AVERAGE(N145+N144)</f>
        <v>177500</v>
      </c>
      <c r="O143" s="56">
        <f>SUM(O144+O145+O146)</f>
        <v>178203</v>
      </c>
      <c r="P143" s="135">
        <f t="shared" si="4"/>
        <v>126.68609817651868</v>
      </c>
      <c r="Q143" s="135">
        <f t="shared" si="5"/>
        <v>100.39605633802817</v>
      </c>
    </row>
    <row r="144" spans="8:17" ht="15">
      <c r="H144" s="49">
        <v>3431</v>
      </c>
      <c r="I144" s="48" t="s">
        <v>97</v>
      </c>
      <c r="J144" s="48"/>
      <c r="K144" s="48"/>
      <c r="L144" s="56">
        <v>123665</v>
      </c>
      <c r="M144" s="56">
        <v>97500</v>
      </c>
      <c r="N144" s="56">
        <v>167500</v>
      </c>
      <c r="O144" s="56">
        <v>169626</v>
      </c>
      <c r="P144" s="135">
        <f t="shared" si="4"/>
        <v>137.16572999636114</v>
      </c>
      <c r="Q144" s="135">
        <f t="shared" si="5"/>
        <v>101.26925373134328</v>
      </c>
    </row>
    <row r="145" spans="8:17" ht="15">
      <c r="H145" s="49">
        <v>3433</v>
      </c>
      <c r="I145" s="48" t="s">
        <v>145</v>
      </c>
      <c r="J145" s="48"/>
      <c r="K145" s="48"/>
      <c r="L145" s="56">
        <v>2118</v>
      </c>
      <c r="M145" s="56">
        <v>5000</v>
      </c>
      <c r="N145" s="56">
        <v>10000</v>
      </c>
      <c r="O145" s="56">
        <v>8577</v>
      </c>
      <c r="P145" s="135">
        <f t="shared" si="4"/>
        <v>404.957507082153</v>
      </c>
      <c r="Q145" s="135">
        <f t="shared" si="5"/>
        <v>85.77</v>
      </c>
    </row>
    <row r="146" spans="8:17" ht="15">
      <c r="H146" s="49">
        <v>3434</v>
      </c>
      <c r="I146" s="48" t="s">
        <v>228</v>
      </c>
      <c r="J146" s="48"/>
      <c r="K146" s="48"/>
      <c r="L146" s="56">
        <v>14882</v>
      </c>
      <c r="M146" s="56">
        <v>0</v>
      </c>
      <c r="N146" s="56">
        <v>13000</v>
      </c>
      <c r="O146" s="56">
        <v>0</v>
      </c>
      <c r="P146" s="135">
        <v>0</v>
      </c>
      <c r="Q146" s="135">
        <f t="shared" si="5"/>
        <v>0</v>
      </c>
    </row>
    <row r="147" spans="8:17" ht="15">
      <c r="H147" s="75">
        <v>36</v>
      </c>
      <c r="I147" s="564" t="s">
        <v>43</v>
      </c>
      <c r="J147" s="564"/>
      <c r="K147" s="564"/>
      <c r="L147" s="56">
        <f>ABS(L148)</f>
        <v>716988</v>
      </c>
      <c r="M147" s="56">
        <f>SUM(M148)</f>
        <v>720000</v>
      </c>
      <c r="N147" s="56">
        <f>AVERAGE(N148)</f>
        <v>824200</v>
      </c>
      <c r="O147" s="56">
        <f>ABS(O148)</f>
        <v>824006</v>
      </c>
      <c r="P147" s="135">
        <f t="shared" si="4"/>
        <v>114.92605176097787</v>
      </c>
      <c r="Q147" s="135">
        <f t="shared" si="5"/>
        <v>99.97646202378063</v>
      </c>
    </row>
    <row r="148" spans="8:17" ht="15">
      <c r="H148" s="49">
        <v>363</v>
      </c>
      <c r="I148" s="48" t="s">
        <v>205</v>
      </c>
      <c r="J148" s="48"/>
      <c r="K148" s="48"/>
      <c r="L148" s="56">
        <f>ABS(L149)</f>
        <v>716988</v>
      </c>
      <c r="M148" s="56">
        <f>SUM(M149)</f>
        <v>720000</v>
      </c>
      <c r="N148" s="56">
        <f>AVERAGE(N149+N150)</f>
        <v>824200</v>
      </c>
      <c r="O148" s="56">
        <f>ABS(O149+O150)</f>
        <v>824006</v>
      </c>
      <c r="P148" s="135">
        <f t="shared" si="4"/>
        <v>114.92605176097787</v>
      </c>
      <c r="Q148" s="135">
        <f t="shared" si="5"/>
        <v>99.97646202378063</v>
      </c>
    </row>
    <row r="149" spans="8:17" ht="15">
      <c r="H149" s="49">
        <v>3631</v>
      </c>
      <c r="I149" s="48" t="s">
        <v>98</v>
      </c>
      <c r="J149" s="48"/>
      <c r="K149" s="48"/>
      <c r="L149" s="78">
        <v>716988</v>
      </c>
      <c r="M149" s="78">
        <v>720000</v>
      </c>
      <c r="N149" s="78">
        <v>822000</v>
      </c>
      <c r="O149" s="78">
        <v>821861</v>
      </c>
      <c r="P149" s="135">
        <f t="shared" si="4"/>
        <v>114.62688357406262</v>
      </c>
      <c r="Q149" s="136">
        <f t="shared" si="5"/>
        <v>99.9830900243309</v>
      </c>
    </row>
    <row r="150" spans="8:17" ht="15">
      <c r="H150" s="362">
        <v>3632</v>
      </c>
      <c r="I150" s="363" t="s">
        <v>615</v>
      </c>
      <c r="J150" s="364"/>
      <c r="K150" s="364"/>
      <c r="L150" s="137">
        <v>0</v>
      </c>
      <c r="M150" s="78">
        <v>0</v>
      </c>
      <c r="N150" s="78">
        <v>2200</v>
      </c>
      <c r="O150" s="137">
        <v>2145</v>
      </c>
      <c r="P150" s="135">
        <v>0</v>
      </c>
      <c r="Q150" s="136">
        <f t="shared" si="5"/>
        <v>97.5</v>
      </c>
    </row>
    <row r="151" spans="8:17" ht="15">
      <c r="H151" s="99">
        <v>37</v>
      </c>
      <c r="I151" s="565" t="s">
        <v>58</v>
      </c>
      <c r="J151" s="566"/>
      <c r="K151" s="566"/>
      <c r="L151" s="538">
        <f>ABS(L153)</f>
        <v>497531</v>
      </c>
      <c r="M151" s="539">
        <v>485000</v>
      </c>
      <c r="N151" s="539">
        <f>SUM(N153)</f>
        <v>455500</v>
      </c>
      <c r="O151" s="538">
        <v>457152</v>
      </c>
      <c r="P151" s="140">
        <f t="shared" si="4"/>
        <v>91.8841238033409</v>
      </c>
      <c r="Q151" s="139">
        <f t="shared" si="5"/>
        <v>100.36267837541163</v>
      </c>
    </row>
    <row r="152" spans="8:17" ht="9" customHeight="1">
      <c r="H152" s="54"/>
      <c r="I152" s="567"/>
      <c r="J152" s="568"/>
      <c r="K152" s="568"/>
      <c r="L152" s="138"/>
      <c r="M152" s="61"/>
      <c r="N152" s="61"/>
      <c r="O152" s="138"/>
      <c r="P152" s="141"/>
      <c r="Q152" s="131"/>
    </row>
    <row r="153" spans="8:17" ht="15">
      <c r="H153" s="49">
        <v>372</v>
      </c>
      <c r="I153" s="569" t="s">
        <v>32</v>
      </c>
      <c r="J153" s="569"/>
      <c r="K153" s="569"/>
      <c r="L153" s="61">
        <v>497531</v>
      </c>
      <c r="M153" s="61">
        <f>SUM(M154)</f>
        <v>485000</v>
      </c>
      <c r="N153" s="61">
        <f>AVERAGE(N154+N155)</f>
        <v>455500</v>
      </c>
      <c r="O153" s="61">
        <f>ABS(O154+O155)</f>
        <v>457152</v>
      </c>
      <c r="P153" s="131">
        <f t="shared" si="4"/>
        <v>91.8841238033409</v>
      </c>
      <c r="Q153" s="131">
        <f t="shared" si="5"/>
        <v>100.36267837541163</v>
      </c>
    </row>
    <row r="154" spans="8:17" ht="15">
      <c r="H154" s="49">
        <v>3721</v>
      </c>
      <c r="I154" s="77" t="s">
        <v>99</v>
      </c>
      <c r="J154" s="76"/>
      <c r="K154" s="76"/>
      <c r="L154" s="56">
        <v>497531</v>
      </c>
      <c r="M154" s="56">
        <v>485000</v>
      </c>
      <c r="N154" s="56">
        <v>435500</v>
      </c>
      <c r="O154" s="56">
        <v>437152</v>
      </c>
      <c r="P154" s="135">
        <f t="shared" si="4"/>
        <v>87.86427378394512</v>
      </c>
      <c r="Q154" s="135">
        <f t="shared" si="5"/>
        <v>100.37933409873709</v>
      </c>
    </row>
    <row r="155" spans="8:17" ht="15">
      <c r="H155" s="49">
        <v>3722</v>
      </c>
      <c r="I155" s="77" t="s">
        <v>246</v>
      </c>
      <c r="J155" s="76"/>
      <c r="K155" s="76"/>
      <c r="L155" s="56">
        <v>0</v>
      </c>
      <c r="M155" s="56">
        <v>0</v>
      </c>
      <c r="N155" s="56">
        <v>20000</v>
      </c>
      <c r="O155" s="56">
        <v>20000</v>
      </c>
      <c r="P155" s="135">
        <v>0</v>
      </c>
      <c r="Q155" s="135">
        <f t="shared" si="5"/>
        <v>100</v>
      </c>
    </row>
    <row r="156" spans="8:17" ht="15">
      <c r="H156" s="75">
        <v>38</v>
      </c>
      <c r="I156" s="322" t="s">
        <v>167</v>
      </c>
      <c r="J156" s="116"/>
      <c r="K156" s="116"/>
      <c r="L156" s="287">
        <f>AVERAGE(L157)</f>
        <v>1232713</v>
      </c>
      <c r="M156" s="287">
        <f>SUM(M157+M159)</f>
        <v>1295000</v>
      </c>
      <c r="N156" s="287">
        <f>AVERAGE(N157+N159)</f>
        <v>1114000</v>
      </c>
      <c r="O156" s="287">
        <f>AVERAGE(O157+O159)</f>
        <v>1112456</v>
      </c>
      <c r="P156" s="134">
        <f t="shared" si="4"/>
        <v>90.24452569251724</v>
      </c>
      <c r="Q156" s="134">
        <f t="shared" si="5"/>
        <v>99.86140035906644</v>
      </c>
    </row>
    <row r="157" spans="8:17" ht="15">
      <c r="H157" s="49">
        <v>381</v>
      </c>
      <c r="I157" s="50" t="s">
        <v>146</v>
      </c>
      <c r="J157" s="48"/>
      <c r="K157" s="48"/>
      <c r="L157" s="56">
        <f>AVERAGE(L158)</f>
        <v>1232713</v>
      </c>
      <c r="M157" s="56">
        <f>SUM(M158)</f>
        <v>1195000</v>
      </c>
      <c r="N157" s="56">
        <f>AVERAGE(N158)</f>
        <v>1064000</v>
      </c>
      <c r="O157" s="56">
        <f>AVERAGE(O158)</f>
        <v>1062456</v>
      </c>
      <c r="P157" s="135">
        <f t="shared" si="4"/>
        <v>86.18843153272498</v>
      </c>
      <c r="Q157" s="135">
        <f t="shared" si="5"/>
        <v>99.8548872180451</v>
      </c>
    </row>
    <row r="158" spans="8:17" ht="15">
      <c r="H158" s="49">
        <v>3811</v>
      </c>
      <c r="I158" s="50" t="s">
        <v>168</v>
      </c>
      <c r="J158" s="48"/>
      <c r="K158" s="48"/>
      <c r="L158" s="56">
        <v>1232713</v>
      </c>
      <c r="M158" s="56">
        <v>1195000</v>
      </c>
      <c r="N158" s="56">
        <v>1064000</v>
      </c>
      <c r="O158" s="56">
        <v>1062456</v>
      </c>
      <c r="P158" s="135">
        <f t="shared" si="4"/>
        <v>86.18843153272498</v>
      </c>
      <c r="Q158" s="135">
        <f t="shared" si="5"/>
        <v>99.8548872180451</v>
      </c>
    </row>
    <row r="159" spans="8:17" ht="15">
      <c r="H159" s="321">
        <v>382</v>
      </c>
      <c r="I159" s="50" t="s">
        <v>601</v>
      </c>
      <c r="J159" s="48"/>
      <c r="K159" s="52"/>
      <c r="L159" s="56">
        <v>0</v>
      </c>
      <c r="M159" s="56">
        <v>100000</v>
      </c>
      <c r="N159" s="56">
        <v>50000</v>
      </c>
      <c r="O159" s="56">
        <v>50000</v>
      </c>
      <c r="P159" s="135">
        <v>0</v>
      </c>
      <c r="Q159" s="135">
        <f t="shared" si="5"/>
        <v>100</v>
      </c>
    </row>
    <row r="160" spans="8:17" ht="15">
      <c r="H160" s="321">
        <v>3821</v>
      </c>
      <c r="I160" s="50" t="s">
        <v>602</v>
      </c>
      <c r="J160" s="48"/>
      <c r="K160" s="52"/>
      <c r="L160" s="56">
        <v>0</v>
      </c>
      <c r="M160" s="56">
        <v>100000</v>
      </c>
      <c r="N160" s="56">
        <v>50000</v>
      </c>
      <c r="O160" s="56">
        <v>50000</v>
      </c>
      <c r="P160" s="135">
        <v>0</v>
      </c>
      <c r="Q160" s="135">
        <f t="shared" si="5"/>
        <v>100</v>
      </c>
    </row>
    <row r="161" spans="8:17" ht="15">
      <c r="H161" s="502">
        <v>4</v>
      </c>
      <c r="I161" s="503" t="s">
        <v>5</v>
      </c>
      <c r="J161" s="504"/>
      <c r="K161" s="504"/>
      <c r="L161" s="510">
        <f>AVERAGE(L162+L168+L186)</f>
        <v>5256638</v>
      </c>
      <c r="M161" s="510">
        <f>SUM(M162+M168+M186)</f>
        <v>25867500</v>
      </c>
      <c r="N161" s="510">
        <f>SUM(N162+N168+N186)</f>
        <v>9979235</v>
      </c>
      <c r="O161" s="510">
        <f>AVERAGE(O162+O168+O186)</f>
        <v>10779786</v>
      </c>
      <c r="P161" s="515">
        <f>AVERAGE(O161/L161*100)</f>
        <v>205.0699705781528</v>
      </c>
      <c r="Q161" s="515">
        <f>AVERAGE(O161/N161*100)</f>
        <v>108.02216803191828</v>
      </c>
    </row>
    <row r="162" spans="8:17" ht="15">
      <c r="H162" s="75">
        <v>41</v>
      </c>
      <c r="I162" s="322" t="s">
        <v>35</v>
      </c>
      <c r="J162" s="116"/>
      <c r="K162" s="116"/>
      <c r="L162" s="115">
        <f>AVERAGE(L163+L165)</f>
        <v>661876</v>
      </c>
      <c r="M162" s="115">
        <f>SUM(M163+M165)</f>
        <v>430000</v>
      </c>
      <c r="N162" s="115">
        <f>SUM(N163+N165)</f>
        <v>493000</v>
      </c>
      <c r="O162" s="115">
        <f>AVERAGE(O163+O165)</f>
        <v>348899</v>
      </c>
      <c r="P162" s="134">
        <f>AVERAGE(O162/L162*100)</f>
        <v>52.71365029099107</v>
      </c>
      <c r="Q162" s="134">
        <f>AVERAGE(O162/N162*100)</f>
        <v>70.77058823529411</v>
      </c>
    </row>
    <row r="163" spans="8:17" ht="15">
      <c r="H163" s="49">
        <v>411</v>
      </c>
      <c r="I163" s="50" t="s">
        <v>59</v>
      </c>
      <c r="J163" s="48"/>
      <c r="K163" s="48"/>
      <c r="L163" s="56">
        <f>AVERAGE(L164)</f>
        <v>162494</v>
      </c>
      <c r="M163" s="56">
        <f>AVERAGE(M164)</f>
        <v>200000</v>
      </c>
      <c r="N163" s="56">
        <f>SUM(N164)</f>
        <v>279000</v>
      </c>
      <c r="O163" s="56">
        <f>AVERAGE(O164)</f>
        <v>278012</v>
      </c>
      <c r="P163" s="135">
        <f aca="true" t="shared" si="6" ref="P163:P187">AVERAGE(O163/L163*100)</f>
        <v>171.09062488461115</v>
      </c>
      <c r="Q163" s="135">
        <f aca="true" t="shared" si="7" ref="Q163:Q188">AVERAGE(O163/N163*100)</f>
        <v>99.64587813620072</v>
      </c>
    </row>
    <row r="164" spans="8:17" ht="15">
      <c r="H164" s="49">
        <v>4111</v>
      </c>
      <c r="I164" s="50" t="s">
        <v>148</v>
      </c>
      <c r="J164" s="48"/>
      <c r="K164" s="48"/>
      <c r="L164" s="56">
        <v>162494</v>
      </c>
      <c r="M164" s="56">
        <v>200000</v>
      </c>
      <c r="N164" s="56">
        <v>279000</v>
      </c>
      <c r="O164" s="56">
        <v>278012</v>
      </c>
      <c r="P164" s="135">
        <f t="shared" si="6"/>
        <v>171.09062488461115</v>
      </c>
      <c r="Q164" s="135">
        <f t="shared" si="7"/>
        <v>99.64587813620072</v>
      </c>
    </row>
    <row r="165" spans="8:17" ht="15">
      <c r="H165" s="49">
        <v>412</v>
      </c>
      <c r="I165" s="50" t="s">
        <v>204</v>
      </c>
      <c r="J165" s="48"/>
      <c r="K165" s="48"/>
      <c r="L165" s="56">
        <f>ABS(L167+L166)</f>
        <v>499382</v>
      </c>
      <c r="M165" s="56">
        <v>230000</v>
      </c>
      <c r="N165" s="56">
        <f>AVERAGE(N166+N167)</f>
        <v>214000</v>
      </c>
      <c r="O165" s="56">
        <f>ABS(O167+O166)</f>
        <v>70887</v>
      </c>
      <c r="P165" s="135">
        <f t="shared" si="6"/>
        <v>14.194944951960622</v>
      </c>
      <c r="Q165" s="135">
        <f t="shared" si="7"/>
        <v>33.12476635514019</v>
      </c>
    </row>
    <row r="166" spans="8:17" ht="15">
      <c r="H166" s="49">
        <v>4124</v>
      </c>
      <c r="I166" s="50" t="s">
        <v>584</v>
      </c>
      <c r="J166" s="48"/>
      <c r="K166" s="48"/>
      <c r="L166" s="56">
        <v>101250</v>
      </c>
      <c r="M166" s="56">
        <v>0</v>
      </c>
      <c r="N166" s="56">
        <v>8000</v>
      </c>
      <c r="O166" s="56">
        <v>7763</v>
      </c>
      <c r="P166" s="135">
        <f t="shared" si="6"/>
        <v>7.6671604938271605</v>
      </c>
      <c r="Q166" s="135">
        <f t="shared" si="7"/>
        <v>97.0375</v>
      </c>
    </row>
    <row r="167" spans="8:17" ht="15">
      <c r="H167" s="49">
        <v>4126</v>
      </c>
      <c r="I167" s="50" t="s">
        <v>187</v>
      </c>
      <c r="J167" s="48"/>
      <c r="K167" s="48"/>
      <c r="L167" s="56">
        <v>398132</v>
      </c>
      <c r="M167" s="56">
        <v>230000</v>
      </c>
      <c r="N167" s="56">
        <v>206000</v>
      </c>
      <c r="O167" s="56">
        <v>63124</v>
      </c>
      <c r="P167" s="135">
        <f t="shared" si="6"/>
        <v>15.855043051048396</v>
      </c>
      <c r="Q167" s="135">
        <f t="shared" si="7"/>
        <v>30.64271844660194</v>
      </c>
    </row>
    <row r="168" spans="8:17" ht="15">
      <c r="H168" s="75">
        <v>42</v>
      </c>
      <c r="I168" s="562" t="s">
        <v>36</v>
      </c>
      <c r="J168" s="562"/>
      <c r="K168" s="562"/>
      <c r="L168" s="115">
        <v>3576272</v>
      </c>
      <c r="M168" s="115">
        <f>ABS(M169+M173+M180+M182+M178)</f>
        <v>25327500</v>
      </c>
      <c r="N168" s="115">
        <f>ABS(N169+N173+N180+N182+N178)</f>
        <v>9233235</v>
      </c>
      <c r="O168" s="115">
        <f>ABS(O169+O173+O180+O182+O178)</f>
        <v>10183703</v>
      </c>
      <c r="P168" s="134">
        <f t="shared" si="6"/>
        <v>284.7575072589557</v>
      </c>
      <c r="Q168" s="134">
        <f t="shared" si="7"/>
        <v>110.2939868854199</v>
      </c>
    </row>
    <row r="169" spans="8:17" ht="15">
      <c r="H169" s="49">
        <v>421</v>
      </c>
      <c r="I169" s="570" t="s">
        <v>203</v>
      </c>
      <c r="J169" s="570"/>
      <c r="K169" s="570"/>
      <c r="L169" s="56">
        <f>AVERAGE(L170+L171+L172)</f>
        <v>2816979</v>
      </c>
      <c r="M169" s="56">
        <f>AVERAGE(M170+M171+M172)</f>
        <v>22470000</v>
      </c>
      <c r="N169" s="56">
        <f>AVERAGE(N170+N171+N172)</f>
        <v>8460035</v>
      </c>
      <c r="O169" s="56">
        <f>AVERAGE(O170+O171+O172)</f>
        <v>9381313</v>
      </c>
      <c r="P169" s="135">
        <f t="shared" si="6"/>
        <v>333.02743825921317</v>
      </c>
      <c r="Q169" s="135">
        <f t="shared" si="7"/>
        <v>110.88976582248182</v>
      </c>
    </row>
    <row r="170" spans="8:17" ht="15">
      <c r="H170" s="49">
        <v>4212</v>
      </c>
      <c r="I170" s="49" t="s">
        <v>202</v>
      </c>
      <c r="J170" s="49"/>
      <c r="K170" s="49"/>
      <c r="L170" s="56">
        <v>0</v>
      </c>
      <c r="M170" s="56">
        <v>14000000</v>
      </c>
      <c r="N170" s="56">
        <v>5742035</v>
      </c>
      <c r="O170" s="56">
        <v>6340767</v>
      </c>
      <c r="P170" s="135">
        <v>0</v>
      </c>
      <c r="Q170" s="135">
        <f t="shared" si="7"/>
        <v>110.42717433801779</v>
      </c>
    </row>
    <row r="171" spans="8:17" ht="15">
      <c r="H171" s="49">
        <v>4213</v>
      </c>
      <c r="I171" s="49" t="s">
        <v>201</v>
      </c>
      <c r="J171" s="49"/>
      <c r="K171" s="49"/>
      <c r="L171" s="56">
        <v>469634</v>
      </c>
      <c r="M171" s="56">
        <v>500000</v>
      </c>
      <c r="N171" s="56">
        <v>822000</v>
      </c>
      <c r="O171" s="56">
        <v>821023</v>
      </c>
      <c r="P171" s="135">
        <f t="shared" si="6"/>
        <v>174.82188257238616</v>
      </c>
      <c r="Q171" s="135">
        <f t="shared" si="7"/>
        <v>99.88114355231144</v>
      </c>
    </row>
    <row r="172" spans="8:17" ht="15">
      <c r="H172" s="49">
        <v>4214</v>
      </c>
      <c r="I172" s="49" t="s">
        <v>169</v>
      </c>
      <c r="J172" s="49"/>
      <c r="K172" s="49"/>
      <c r="L172" s="56">
        <v>2347345</v>
      </c>
      <c r="M172" s="56">
        <v>7970000</v>
      </c>
      <c r="N172" s="56">
        <v>1896000</v>
      </c>
      <c r="O172" s="56">
        <v>2219523</v>
      </c>
      <c r="P172" s="135">
        <f t="shared" si="6"/>
        <v>94.55461382966713</v>
      </c>
      <c r="Q172" s="135">
        <f t="shared" si="7"/>
        <v>117.06344936708861</v>
      </c>
    </row>
    <row r="173" spans="8:17" ht="15">
      <c r="H173" s="49">
        <v>422</v>
      </c>
      <c r="I173" s="50" t="s">
        <v>149</v>
      </c>
      <c r="J173" s="48"/>
      <c r="K173" s="48"/>
      <c r="L173" s="56">
        <f>ABS(L174+L177)</f>
        <v>379043</v>
      </c>
      <c r="M173" s="56">
        <f>AVERAGE(M174+M175+M177)</f>
        <v>1536000</v>
      </c>
      <c r="N173" s="56">
        <f>AVERAGE(N174+N175+N176+N177)</f>
        <v>469200</v>
      </c>
      <c r="O173" s="56">
        <f>ABS(O174+O177+O175+O176)</f>
        <v>461390</v>
      </c>
      <c r="P173" s="135">
        <f t="shared" si="6"/>
        <v>121.72497579430302</v>
      </c>
      <c r="Q173" s="135">
        <f t="shared" si="7"/>
        <v>98.33546462063086</v>
      </c>
    </row>
    <row r="174" spans="8:17" ht="15">
      <c r="H174" s="49">
        <v>4221</v>
      </c>
      <c r="I174" s="50" t="s">
        <v>152</v>
      </c>
      <c r="J174" s="48"/>
      <c r="K174" s="48"/>
      <c r="L174" s="56">
        <v>9100</v>
      </c>
      <c r="M174" s="56">
        <v>36000</v>
      </c>
      <c r="N174" s="56">
        <v>56200</v>
      </c>
      <c r="O174" s="56">
        <v>50100</v>
      </c>
      <c r="P174" s="135">
        <f t="shared" si="6"/>
        <v>550.5494505494505</v>
      </c>
      <c r="Q174" s="135">
        <f t="shared" si="7"/>
        <v>89.1459074733096</v>
      </c>
    </row>
    <row r="175" spans="8:17" ht="15">
      <c r="H175" s="49">
        <v>4222</v>
      </c>
      <c r="I175" s="50" t="s">
        <v>603</v>
      </c>
      <c r="J175" s="48"/>
      <c r="K175" s="48"/>
      <c r="L175" s="56">
        <v>0</v>
      </c>
      <c r="M175" s="56">
        <v>100000</v>
      </c>
      <c r="N175" s="56">
        <v>125000</v>
      </c>
      <c r="O175" s="56">
        <v>124970</v>
      </c>
      <c r="P175" s="135">
        <v>0</v>
      </c>
      <c r="Q175" s="135">
        <f t="shared" si="7"/>
        <v>99.976</v>
      </c>
    </row>
    <row r="176" spans="8:17" ht="15">
      <c r="H176" s="49">
        <v>4223</v>
      </c>
      <c r="I176" s="50" t="s">
        <v>616</v>
      </c>
      <c r="J176" s="48"/>
      <c r="K176" s="48"/>
      <c r="L176" s="56">
        <v>0</v>
      </c>
      <c r="M176" s="56">
        <v>0</v>
      </c>
      <c r="N176" s="56">
        <v>16000</v>
      </c>
      <c r="O176" s="56">
        <v>15365</v>
      </c>
      <c r="P176" s="135">
        <v>0</v>
      </c>
      <c r="Q176" s="135">
        <f t="shared" si="7"/>
        <v>96.03125</v>
      </c>
    </row>
    <row r="177" spans="8:17" ht="15">
      <c r="H177" s="49">
        <v>4227</v>
      </c>
      <c r="I177" s="50" t="s">
        <v>147</v>
      </c>
      <c r="J177" s="48"/>
      <c r="K177" s="48"/>
      <c r="L177" s="56">
        <v>369943</v>
      </c>
      <c r="M177" s="56">
        <v>1400000</v>
      </c>
      <c r="N177" s="56">
        <v>272000</v>
      </c>
      <c r="O177" s="56">
        <v>270955</v>
      </c>
      <c r="P177" s="135">
        <v>0</v>
      </c>
      <c r="Q177" s="135">
        <f t="shared" si="7"/>
        <v>99.61580882352942</v>
      </c>
    </row>
    <row r="178" spans="8:17" ht="15">
      <c r="H178" s="49">
        <v>423</v>
      </c>
      <c r="I178" s="50" t="s">
        <v>583</v>
      </c>
      <c r="J178" s="48"/>
      <c r="K178" s="48"/>
      <c r="L178" s="56">
        <v>0</v>
      </c>
      <c r="M178" s="56">
        <v>7500</v>
      </c>
      <c r="N178" s="56">
        <v>7500</v>
      </c>
      <c r="O178" s="56">
        <f>SUM(O179)</f>
        <v>7500</v>
      </c>
      <c r="P178" s="135">
        <v>0</v>
      </c>
      <c r="Q178" s="135">
        <f t="shared" si="7"/>
        <v>100</v>
      </c>
    </row>
    <row r="179" spans="8:17" ht="15">
      <c r="H179" s="49">
        <v>4231</v>
      </c>
      <c r="I179" s="50" t="s">
        <v>244</v>
      </c>
      <c r="J179" s="48"/>
      <c r="K179" s="48"/>
      <c r="L179" s="56">
        <v>0</v>
      </c>
      <c r="M179" s="56">
        <v>7500</v>
      </c>
      <c r="N179" s="56">
        <v>7500</v>
      </c>
      <c r="O179" s="56">
        <v>7500</v>
      </c>
      <c r="P179" s="135">
        <v>0</v>
      </c>
      <c r="Q179" s="135">
        <f t="shared" si="7"/>
        <v>100</v>
      </c>
    </row>
    <row r="180" spans="8:17" ht="15">
      <c r="H180" s="49">
        <v>424</v>
      </c>
      <c r="I180" s="554" t="s">
        <v>39</v>
      </c>
      <c r="J180" s="554"/>
      <c r="K180" s="554"/>
      <c r="L180" s="56">
        <f>ABS(L181)</f>
        <v>24000</v>
      </c>
      <c r="M180" s="56">
        <v>24000</v>
      </c>
      <c r="N180" s="56">
        <v>24000</v>
      </c>
      <c r="O180" s="56">
        <f>ABS(O181)</f>
        <v>24000</v>
      </c>
      <c r="P180" s="135">
        <f t="shared" si="6"/>
        <v>100</v>
      </c>
      <c r="Q180" s="135">
        <f t="shared" si="7"/>
        <v>100</v>
      </c>
    </row>
    <row r="181" spans="8:17" ht="15">
      <c r="H181" s="49">
        <v>4241</v>
      </c>
      <c r="I181" s="543" t="s">
        <v>153</v>
      </c>
      <c r="J181" s="544"/>
      <c r="K181" s="545"/>
      <c r="L181" s="56">
        <v>24000</v>
      </c>
      <c r="M181" s="56">
        <v>24000</v>
      </c>
      <c r="N181" s="56">
        <v>24000</v>
      </c>
      <c r="O181" s="56">
        <v>24000</v>
      </c>
      <c r="P181" s="135">
        <f t="shared" si="6"/>
        <v>100</v>
      </c>
      <c r="Q181" s="135">
        <f t="shared" si="7"/>
        <v>100</v>
      </c>
    </row>
    <row r="182" spans="8:17" ht="15">
      <c r="H182" s="49">
        <v>426</v>
      </c>
      <c r="I182" s="50" t="s">
        <v>40</v>
      </c>
      <c r="J182" s="48"/>
      <c r="K182" s="48"/>
      <c r="L182" s="56">
        <v>356250</v>
      </c>
      <c r="M182" s="56">
        <f>AVERAGE(M183+M184+M185)</f>
        <v>1290000</v>
      </c>
      <c r="N182" s="56">
        <f>AVERAGE(N184+N185)</f>
        <v>272500</v>
      </c>
      <c r="O182" s="56">
        <f>AVERAGE(O183+O184+O185)</f>
        <v>309500</v>
      </c>
      <c r="P182" s="135">
        <f t="shared" si="6"/>
        <v>86.87719298245614</v>
      </c>
      <c r="Q182" s="135">
        <f t="shared" si="7"/>
        <v>113.57798165137613</v>
      </c>
    </row>
    <row r="183" spans="8:17" ht="15">
      <c r="H183" s="49">
        <v>4262</v>
      </c>
      <c r="I183" s="50" t="s">
        <v>222</v>
      </c>
      <c r="J183" s="48"/>
      <c r="K183" s="48"/>
      <c r="L183" s="56">
        <v>0</v>
      </c>
      <c r="M183" s="56">
        <v>10000</v>
      </c>
      <c r="N183" s="56">
        <v>0</v>
      </c>
      <c r="O183" s="56">
        <v>0</v>
      </c>
      <c r="P183" s="135">
        <v>0</v>
      </c>
      <c r="Q183" s="135">
        <v>0</v>
      </c>
    </row>
    <row r="184" spans="8:17" ht="15">
      <c r="H184" s="49">
        <v>4263</v>
      </c>
      <c r="I184" s="48" t="s">
        <v>150</v>
      </c>
      <c r="J184" s="48"/>
      <c r="K184" s="48"/>
      <c r="L184" s="56">
        <v>190000</v>
      </c>
      <c r="M184" s="56">
        <v>650000</v>
      </c>
      <c r="N184" s="56">
        <v>100000</v>
      </c>
      <c r="O184" s="56">
        <v>94500</v>
      </c>
      <c r="P184" s="135">
        <f t="shared" si="6"/>
        <v>49.73684210526316</v>
      </c>
      <c r="Q184" s="135">
        <f t="shared" si="7"/>
        <v>94.5</v>
      </c>
    </row>
    <row r="185" spans="8:17" ht="15">
      <c r="H185" s="49">
        <v>4264</v>
      </c>
      <c r="I185" s="48" t="s">
        <v>229</v>
      </c>
      <c r="J185" s="48"/>
      <c r="K185" s="48"/>
      <c r="L185" s="56">
        <v>166250</v>
      </c>
      <c r="M185" s="56">
        <v>630000</v>
      </c>
      <c r="N185" s="56">
        <v>172500</v>
      </c>
      <c r="O185" s="56">
        <v>215000</v>
      </c>
      <c r="P185" s="135">
        <f t="shared" si="6"/>
        <v>129.32330827067668</v>
      </c>
      <c r="Q185" s="135">
        <f t="shared" si="7"/>
        <v>124.63768115942028</v>
      </c>
    </row>
    <row r="186" spans="8:17" ht="15">
      <c r="H186" s="75">
        <v>45</v>
      </c>
      <c r="I186" s="562" t="s">
        <v>41</v>
      </c>
      <c r="J186" s="562"/>
      <c r="K186" s="562"/>
      <c r="L186" s="115">
        <f>AVERAGE(L187)</f>
        <v>1018490</v>
      </c>
      <c r="M186" s="115">
        <f>SUM(M187)</f>
        <v>110000</v>
      </c>
      <c r="N186" s="115">
        <f>SUM(N187)</f>
        <v>253000</v>
      </c>
      <c r="O186" s="115">
        <f>AVERAGE(O187)</f>
        <v>247184</v>
      </c>
      <c r="P186" s="134">
        <f t="shared" si="6"/>
        <v>24.269654095769226</v>
      </c>
      <c r="Q186" s="134">
        <f t="shared" si="7"/>
        <v>97.70118577075098</v>
      </c>
    </row>
    <row r="187" spans="8:17" ht="15">
      <c r="H187" s="49">
        <v>451</v>
      </c>
      <c r="I187" s="50" t="s">
        <v>42</v>
      </c>
      <c r="J187" s="48"/>
      <c r="K187" s="48"/>
      <c r="L187" s="56">
        <f>AVERAGE(L188)</f>
        <v>1018490</v>
      </c>
      <c r="M187" s="56">
        <v>110000</v>
      </c>
      <c r="N187" s="56">
        <v>253000</v>
      </c>
      <c r="O187" s="56">
        <f>AVERAGE(O188)</f>
        <v>247184</v>
      </c>
      <c r="P187" s="135">
        <f t="shared" si="6"/>
        <v>24.269654095769226</v>
      </c>
      <c r="Q187" s="135">
        <f t="shared" si="7"/>
        <v>97.70118577075098</v>
      </c>
    </row>
    <row r="188" spans="8:17" ht="15">
      <c r="H188" s="49">
        <v>4511</v>
      </c>
      <c r="I188" s="50" t="s">
        <v>260</v>
      </c>
      <c r="J188" s="48"/>
      <c r="K188" s="48"/>
      <c r="L188" s="78">
        <v>1018490</v>
      </c>
      <c r="M188" s="78">
        <v>110000</v>
      </c>
      <c r="N188" s="78">
        <v>253000</v>
      </c>
      <c r="O188" s="78">
        <v>247184</v>
      </c>
      <c r="P188" s="135">
        <f>AVERAGE(O188/L188*100)</f>
        <v>24.269654095769226</v>
      </c>
      <c r="Q188" s="135">
        <f t="shared" si="7"/>
        <v>97.70118577075098</v>
      </c>
    </row>
    <row r="189" spans="8:17" ht="15">
      <c r="H189" s="92" t="s">
        <v>12</v>
      </c>
      <c r="I189" s="84"/>
      <c r="J189" s="83"/>
      <c r="K189" s="83"/>
      <c r="L189" s="90" t="s">
        <v>231</v>
      </c>
      <c r="M189" s="90" t="s">
        <v>251</v>
      </c>
      <c r="N189" s="90" t="s">
        <v>232</v>
      </c>
      <c r="O189" s="90" t="s">
        <v>231</v>
      </c>
      <c r="P189" s="90" t="s">
        <v>233</v>
      </c>
      <c r="Q189" s="90" t="s">
        <v>236</v>
      </c>
    </row>
    <row r="190" spans="8:17" ht="15">
      <c r="H190" s="93" t="s">
        <v>13</v>
      </c>
      <c r="I190" s="100" t="s">
        <v>14</v>
      </c>
      <c r="J190" s="89"/>
      <c r="K190" s="89"/>
      <c r="L190" s="85" t="s">
        <v>250</v>
      </c>
      <c r="M190" s="85">
        <v>2020</v>
      </c>
      <c r="N190" s="85" t="s">
        <v>599</v>
      </c>
      <c r="O190" s="85" t="s">
        <v>599</v>
      </c>
      <c r="P190" s="130" t="s">
        <v>234</v>
      </c>
      <c r="Q190" s="130" t="s">
        <v>235</v>
      </c>
    </row>
    <row r="191" spans="8:17" ht="15">
      <c r="H191" s="97" t="s">
        <v>6</v>
      </c>
      <c r="I191" s="80"/>
      <c r="J191" s="80"/>
      <c r="K191" s="80"/>
      <c r="L191" s="105"/>
      <c r="M191" s="105"/>
      <c r="N191" s="105"/>
      <c r="O191" s="105"/>
      <c r="P191" s="105"/>
      <c r="Q191" s="105"/>
    </row>
    <row r="192" spans="8:17" ht="15">
      <c r="H192" s="502">
        <v>8</v>
      </c>
      <c r="I192" s="516" t="s">
        <v>7</v>
      </c>
      <c r="J192" s="517"/>
      <c r="K192" s="517"/>
      <c r="L192" s="505">
        <f>ABS(L193)</f>
        <v>0</v>
      </c>
      <c r="M192" s="505">
        <f>ABS(M193+M197)</f>
        <v>11510000</v>
      </c>
      <c r="N192" s="505">
        <f>ABS(N193)</f>
        <v>4559535</v>
      </c>
      <c r="O192" s="505">
        <f>ABS(O193)</f>
        <v>4561190</v>
      </c>
      <c r="P192" s="505">
        <v>0</v>
      </c>
      <c r="Q192" s="506">
        <f>AVERAGE(O192/N192*100)</f>
        <v>100.03629756104515</v>
      </c>
    </row>
    <row r="193" spans="8:17" ht="15">
      <c r="H193" s="101">
        <v>84</v>
      </c>
      <c r="I193" s="324" t="s">
        <v>154</v>
      </c>
      <c r="J193" s="325"/>
      <c r="K193" s="326"/>
      <c r="L193" s="56">
        <f>ABS(L195)</f>
        <v>0</v>
      </c>
      <c r="M193" s="56">
        <f>ABS(M195)</f>
        <v>10000000</v>
      </c>
      <c r="N193" s="56">
        <f>ABS(N194)</f>
        <v>4559535</v>
      </c>
      <c r="O193" s="56">
        <f>ABS(O194)</f>
        <v>4561190</v>
      </c>
      <c r="P193" s="441">
        <v>0</v>
      </c>
      <c r="Q193" s="540">
        <f>AVERAGE(O193/N193*100)</f>
        <v>100.03629756104515</v>
      </c>
    </row>
    <row r="194" spans="8:17" ht="15">
      <c r="H194" s="101">
        <v>844</v>
      </c>
      <c r="I194" s="324" t="s">
        <v>604</v>
      </c>
      <c r="J194" s="325"/>
      <c r="K194" s="326"/>
      <c r="L194" s="56"/>
      <c r="M194" s="56">
        <f>SUM(M195)</f>
        <v>10000000</v>
      </c>
      <c r="N194" s="56">
        <f>AVERAGE(N195+N196)</f>
        <v>4559535</v>
      </c>
      <c r="O194" s="56">
        <f>AVERAGE(O195+O196)</f>
        <v>4561190</v>
      </c>
      <c r="P194" s="441">
        <v>0</v>
      </c>
      <c r="Q194" s="540">
        <f>AVERAGE(O194/N194*100)</f>
        <v>100.03629756104515</v>
      </c>
    </row>
    <row r="195" spans="8:17" ht="15">
      <c r="H195" s="323">
        <v>8443</v>
      </c>
      <c r="I195" s="62" t="s">
        <v>605</v>
      </c>
      <c r="J195" s="63"/>
      <c r="K195" s="64"/>
      <c r="L195" s="56">
        <v>0</v>
      </c>
      <c r="M195" s="56">
        <v>10000000</v>
      </c>
      <c r="N195" s="56">
        <v>4242035</v>
      </c>
      <c r="O195" s="56">
        <v>4242034</v>
      </c>
      <c r="P195" s="441">
        <v>0</v>
      </c>
      <c r="Q195" s="540">
        <f>AVERAGE(O195/N195*100)</f>
        <v>99.99997642640855</v>
      </c>
    </row>
    <row r="196" spans="8:17" ht="15">
      <c r="H196" s="323">
        <v>84431</v>
      </c>
      <c r="I196" s="355" t="s">
        <v>617</v>
      </c>
      <c r="J196" s="356"/>
      <c r="K196" s="357"/>
      <c r="L196" s="61">
        <v>0</v>
      </c>
      <c r="M196" s="61">
        <v>0</v>
      </c>
      <c r="N196" s="61">
        <v>317500</v>
      </c>
      <c r="O196" s="61">
        <v>319156</v>
      </c>
      <c r="P196" s="441">
        <v>0</v>
      </c>
      <c r="Q196" s="540">
        <f>AVERAGE(O196/N196*100)</f>
        <v>100.5215748031496</v>
      </c>
    </row>
    <row r="197" spans="8:17" ht="15">
      <c r="H197" s="101">
        <v>842</v>
      </c>
      <c r="I197" s="358" t="s">
        <v>606</v>
      </c>
      <c r="J197" s="359"/>
      <c r="K197" s="360"/>
      <c r="L197" s="61">
        <v>0</v>
      </c>
      <c r="M197" s="61">
        <v>1510000</v>
      </c>
      <c r="N197" s="61">
        <v>0</v>
      </c>
      <c r="O197" s="61">
        <v>0</v>
      </c>
      <c r="P197" s="61">
        <v>0</v>
      </c>
      <c r="Q197" s="61">
        <v>0</v>
      </c>
    </row>
    <row r="198" spans="8:17" ht="15">
      <c r="H198" s="323">
        <v>8422</v>
      </c>
      <c r="I198" s="355" t="s">
        <v>607</v>
      </c>
      <c r="J198" s="356"/>
      <c r="K198" s="357"/>
      <c r="L198" s="61">
        <v>0</v>
      </c>
      <c r="M198" s="61">
        <v>1510000</v>
      </c>
      <c r="N198" s="61">
        <v>0</v>
      </c>
      <c r="O198" s="61">
        <v>0</v>
      </c>
      <c r="P198" s="61">
        <v>0</v>
      </c>
      <c r="Q198" s="61">
        <v>0</v>
      </c>
    </row>
    <row r="199" spans="8:17" ht="15">
      <c r="H199" s="101">
        <v>5</v>
      </c>
      <c r="I199" s="358" t="s">
        <v>8</v>
      </c>
      <c r="J199" s="359"/>
      <c r="K199" s="360"/>
      <c r="L199" s="361">
        <v>0</v>
      </c>
      <c r="M199" s="361">
        <v>250000</v>
      </c>
      <c r="N199" s="361">
        <v>0</v>
      </c>
      <c r="O199" s="361">
        <v>0</v>
      </c>
      <c r="P199" s="361">
        <v>0</v>
      </c>
      <c r="Q199" s="361">
        <v>0</v>
      </c>
    </row>
    <row r="200" spans="8:17" ht="15">
      <c r="H200" s="323">
        <v>54</v>
      </c>
      <c r="I200" s="355" t="s">
        <v>608</v>
      </c>
      <c r="J200" s="356"/>
      <c r="K200" s="357"/>
      <c r="L200" s="61">
        <v>0</v>
      </c>
      <c r="M200" s="61">
        <v>250000</v>
      </c>
      <c r="N200" s="61">
        <v>0</v>
      </c>
      <c r="O200" s="61">
        <v>0</v>
      </c>
      <c r="P200" s="61">
        <v>0</v>
      </c>
      <c r="Q200" s="61">
        <v>0</v>
      </c>
    </row>
    <row r="201" spans="8:17" ht="15">
      <c r="H201" s="323">
        <v>544</v>
      </c>
      <c r="I201" s="355" t="s">
        <v>609</v>
      </c>
      <c r="J201" s="356"/>
      <c r="K201" s="357"/>
      <c r="L201" s="61">
        <v>0</v>
      </c>
      <c r="M201" s="61">
        <v>250000</v>
      </c>
      <c r="N201" s="61">
        <v>0</v>
      </c>
      <c r="O201" s="61">
        <v>0</v>
      </c>
      <c r="P201" s="61">
        <v>0</v>
      </c>
      <c r="Q201" s="61">
        <v>0</v>
      </c>
    </row>
    <row r="202" spans="8:17" ht="15">
      <c r="H202" s="323">
        <v>5443</v>
      </c>
      <c r="I202" s="355" t="s">
        <v>608</v>
      </c>
      <c r="J202" s="356"/>
      <c r="K202" s="357"/>
      <c r="L202" s="61">
        <v>0</v>
      </c>
      <c r="M202" s="61">
        <v>250000</v>
      </c>
      <c r="N202" s="61">
        <v>0</v>
      </c>
      <c r="O202" s="61">
        <v>0</v>
      </c>
      <c r="P202" s="61">
        <v>0</v>
      </c>
      <c r="Q202" s="61">
        <v>0</v>
      </c>
    </row>
    <row r="203" spans="8:17" ht="15" customHeight="1">
      <c r="H203" s="507" t="s">
        <v>211</v>
      </c>
      <c r="I203" s="503" t="s">
        <v>212</v>
      </c>
      <c r="J203" s="518"/>
      <c r="K203" s="518"/>
      <c r="L203" s="505">
        <v>1875812</v>
      </c>
      <c r="M203" s="505">
        <v>500000</v>
      </c>
      <c r="N203" s="505">
        <f>SUM(N204)</f>
        <v>208630</v>
      </c>
      <c r="O203" s="505">
        <f>SUM(O204)</f>
        <v>208628</v>
      </c>
      <c r="P203" s="519">
        <v>0</v>
      </c>
      <c r="Q203" s="519">
        <v>0</v>
      </c>
    </row>
    <row r="204" spans="8:17" ht="15">
      <c r="H204" s="75">
        <v>9</v>
      </c>
      <c r="I204" s="48" t="s">
        <v>159</v>
      </c>
      <c r="J204" s="51"/>
      <c r="K204" s="51"/>
      <c r="L204" s="56">
        <v>1875812</v>
      </c>
      <c r="M204" s="56">
        <v>500000</v>
      </c>
      <c r="N204" s="56">
        <v>208630</v>
      </c>
      <c r="O204" s="56">
        <v>208628</v>
      </c>
      <c r="P204" s="56">
        <v>0</v>
      </c>
      <c r="Q204" s="56">
        <v>0</v>
      </c>
    </row>
    <row r="205" spans="8:12" ht="15">
      <c r="H205" s="107"/>
      <c r="I205" s="9"/>
      <c r="J205" s="9"/>
      <c r="K205" s="106"/>
      <c r="L205" s="9"/>
    </row>
  </sheetData>
  <sheetProtection/>
  <mergeCells count="19">
    <mergeCell ref="H1:Q2"/>
    <mergeCell ref="H4:Q5"/>
    <mergeCell ref="H6:Q6"/>
    <mergeCell ref="I186:K186"/>
    <mergeCell ref="I98:K98"/>
    <mergeCell ref="I147:K147"/>
    <mergeCell ref="I151:K152"/>
    <mergeCell ref="I153:K153"/>
    <mergeCell ref="I168:K168"/>
    <mergeCell ref="I169:K169"/>
    <mergeCell ref="H7:Q7"/>
    <mergeCell ref="H8:Q8"/>
    <mergeCell ref="I181:K181"/>
    <mergeCell ref="I82:K83"/>
    <mergeCell ref="A14:G14"/>
    <mergeCell ref="I66:K66"/>
    <mergeCell ref="I180:K180"/>
    <mergeCell ref="I96:K96"/>
    <mergeCell ref="I97:K97"/>
  </mergeCells>
  <printOptions/>
  <pageMargins left="0.7" right="0.7" top="0.75" bottom="0.75" header="0.3" footer="0.3"/>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theme="1"/>
  </sheetPr>
  <dimension ref="A1:O885"/>
  <sheetViews>
    <sheetView zoomScale="118" zoomScaleNormal="118" workbookViewId="0" topLeftCell="A844">
      <selection activeCell="P4" sqref="P4:AM11"/>
    </sheetView>
  </sheetViews>
  <sheetFormatPr defaultColWidth="9.140625" defaultRowHeight="15"/>
  <cols>
    <col min="1" max="1" width="0.13671875" style="0" customWidth="1"/>
    <col min="2" max="2" width="11.00390625" style="0" hidden="1" customWidth="1"/>
    <col min="3" max="8" width="1.57421875" style="0" hidden="1" customWidth="1"/>
    <col min="9" max="9" width="6.00390625" style="0" hidden="1" customWidth="1"/>
    <col min="12" max="12" width="43.00390625" style="0" customWidth="1"/>
    <col min="13" max="13" width="18.140625" style="0" customWidth="1"/>
    <col min="14" max="14" width="15.8515625" style="0" customWidth="1"/>
    <col min="15" max="15" width="8.140625" style="0" customWidth="1"/>
  </cols>
  <sheetData>
    <row r="1" spans="1:9" ht="13.5" customHeight="1">
      <c r="A1" s="10"/>
      <c r="B1" s="14"/>
      <c r="C1" s="10"/>
      <c r="D1" s="10"/>
      <c r="E1" s="10"/>
      <c r="F1" s="10"/>
      <c r="G1" s="10"/>
      <c r="H1" s="10"/>
      <c r="I1" s="10"/>
    </row>
    <row r="2" spans="1:12" ht="12" customHeight="1">
      <c r="A2" s="588"/>
      <c r="B2" s="15"/>
      <c r="C2" s="3"/>
      <c r="D2" s="3"/>
      <c r="E2" s="3"/>
      <c r="F2" s="3"/>
      <c r="G2" s="3"/>
      <c r="H2" s="3"/>
      <c r="I2" s="3"/>
      <c r="J2" s="14" t="s">
        <v>44</v>
      </c>
      <c r="K2" s="14"/>
      <c r="L2" s="10"/>
    </row>
    <row r="3" spans="1:15" ht="13.5" customHeight="1">
      <c r="A3" s="588"/>
      <c r="B3" s="15"/>
      <c r="C3" s="3"/>
      <c r="D3" s="3"/>
      <c r="E3" s="3"/>
      <c r="F3" s="3"/>
      <c r="G3" s="3"/>
      <c r="H3" s="3"/>
      <c r="I3" s="590"/>
      <c r="J3" s="144"/>
      <c r="K3" s="145"/>
      <c r="L3" s="145"/>
      <c r="M3" s="144">
        <f>M3:M816</f>
        <v>0</v>
      </c>
      <c r="N3" s="144"/>
      <c r="O3" s="144"/>
    </row>
    <row r="4" spans="1:15" ht="13.5" customHeight="1">
      <c r="A4" s="588"/>
      <c r="B4" s="589"/>
      <c r="C4" s="589"/>
      <c r="D4" s="589"/>
      <c r="E4" s="589"/>
      <c r="F4" s="589"/>
      <c r="G4" s="589"/>
      <c r="H4" s="589"/>
      <c r="I4" s="590"/>
      <c r="J4" s="146" t="s">
        <v>65</v>
      </c>
      <c r="K4" s="147" t="s">
        <v>67</v>
      </c>
      <c r="L4" s="147"/>
      <c r="M4" s="215" t="s">
        <v>285</v>
      </c>
      <c r="N4" s="215" t="s">
        <v>231</v>
      </c>
      <c r="O4" s="215" t="s">
        <v>233</v>
      </c>
    </row>
    <row r="5" spans="1:15" ht="13.5" customHeight="1">
      <c r="A5" s="41"/>
      <c r="B5" s="12"/>
      <c r="C5" s="12">
        <v>2</v>
      </c>
      <c r="D5" s="12">
        <v>3</v>
      </c>
      <c r="E5" s="12">
        <v>4</v>
      </c>
      <c r="F5" s="12">
        <v>5</v>
      </c>
      <c r="G5" s="12">
        <v>6</v>
      </c>
      <c r="H5" s="12">
        <v>7</v>
      </c>
      <c r="I5" s="12"/>
      <c r="J5" s="148" t="s">
        <v>66</v>
      </c>
      <c r="K5" s="149"/>
      <c r="L5" s="149"/>
      <c r="M5" s="216" t="s">
        <v>239</v>
      </c>
      <c r="N5" s="216" t="s">
        <v>599</v>
      </c>
      <c r="O5" s="216"/>
    </row>
    <row r="6" spans="1:15" ht="13.5" customHeight="1">
      <c r="A6" s="42"/>
      <c r="B6" s="43"/>
      <c r="C6" s="43"/>
      <c r="D6" s="43"/>
      <c r="E6" s="43"/>
      <c r="F6" s="43"/>
      <c r="G6" s="43"/>
      <c r="H6" s="43"/>
      <c r="I6" s="44"/>
      <c r="J6" s="150" t="s">
        <v>68</v>
      </c>
      <c r="K6" s="151"/>
      <c r="L6" s="151"/>
      <c r="M6" s="212">
        <f>ABS(M7+M72)</f>
        <v>20543035</v>
      </c>
      <c r="N6" s="535">
        <f>AVERAGE(N7+N72)</f>
        <v>21132085</v>
      </c>
      <c r="O6" s="536">
        <f>AVERAGE(N6/M6*100)</f>
        <v>102.86739520231554</v>
      </c>
    </row>
    <row r="7" spans="1:15" ht="13.5" customHeight="1">
      <c r="A7" s="22"/>
      <c r="B7" s="22"/>
      <c r="C7" s="22"/>
      <c r="D7" s="22"/>
      <c r="E7" s="1"/>
      <c r="F7" s="1"/>
      <c r="G7" s="1"/>
      <c r="H7" s="1"/>
      <c r="I7" s="27"/>
      <c r="J7" s="591" t="s">
        <v>620</v>
      </c>
      <c r="K7" s="591"/>
      <c r="L7" s="592"/>
      <c r="M7" s="527">
        <f>ABS(M9)</f>
        <v>625500</v>
      </c>
      <c r="N7" s="521">
        <f>SUM(N9)</f>
        <v>541395</v>
      </c>
      <c r="O7" s="537">
        <f>AVERAGE(N7/M7*100)</f>
        <v>86.55395683453237</v>
      </c>
    </row>
    <row r="8" spans="1:15" ht="13.5" customHeight="1">
      <c r="A8" s="40"/>
      <c r="B8" s="34"/>
      <c r="C8" s="34"/>
      <c r="D8" s="34"/>
      <c r="E8" s="34"/>
      <c r="F8" s="34"/>
      <c r="G8" s="34"/>
      <c r="H8" s="34"/>
      <c r="I8" s="34"/>
      <c r="J8" s="593" t="s">
        <v>783</v>
      </c>
      <c r="K8" s="594"/>
      <c r="L8" s="594"/>
      <c r="M8" s="526"/>
      <c r="N8" s="471"/>
      <c r="O8" s="471"/>
    </row>
    <row r="9" spans="1:15" ht="13.5" customHeight="1">
      <c r="A9" s="38"/>
      <c r="B9" s="37"/>
      <c r="C9" s="37"/>
      <c r="D9" s="37"/>
      <c r="E9" s="37"/>
      <c r="F9" s="37"/>
      <c r="G9" s="37"/>
      <c r="H9" s="37"/>
      <c r="I9" s="37"/>
      <c r="J9" s="585" t="s">
        <v>621</v>
      </c>
      <c r="K9" s="585"/>
      <c r="L9" s="586"/>
      <c r="M9" s="525">
        <f>SUM(M10+M26+M33+M40+M47+M58+M65)</f>
        <v>625500</v>
      </c>
      <c r="N9" s="471">
        <f>AVERAGE(N10+N26+N33+N40+N47+N58+N65)</f>
        <v>541395</v>
      </c>
      <c r="O9" s="523">
        <f>AVERAGE(N9/M9*100)</f>
        <v>86.55395683453237</v>
      </c>
    </row>
    <row r="10" spans="1:15" ht="13.5" customHeight="1">
      <c r="A10" s="16"/>
      <c r="B10" s="17"/>
      <c r="C10" s="17"/>
      <c r="D10" s="17"/>
      <c r="E10" s="17"/>
      <c r="F10" s="17"/>
      <c r="G10" s="17"/>
      <c r="H10" s="17"/>
      <c r="I10" s="33"/>
      <c r="J10" s="365" t="s">
        <v>622</v>
      </c>
      <c r="K10" s="152"/>
      <c r="L10" s="153"/>
      <c r="M10" s="154">
        <f>ABS(M13)</f>
        <v>452000</v>
      </c>
      <c r="N10" s="454">
        <f>AVERAGE(N13)</f>
        <v>384848</v>
      </c>
      <c r="O10" s="455">
        <f>AVERAGE(N10/M10*100)</f>
        <v>85.14336283185841</v>
      </c>
    </row>
    <row r="11" spans="1:15" ht="13.5" customHeight="1">
      <c r="A11" s="16"/>
      <c r="B11" s="17"/>
      <c r="C11" s="17"/>
      <c r="D11" s="17"/>
      <c r="E11" s="17"/>
      <c r="F11" s="17"/>
      <c r="G11" s="17"/>
      <c r="H11" s="17"/>
      <c r="I11" s="33"/>
      <c r="J11" s="366" t="s">
        <v>86</v>
      </c>
      <c r="K11" s="367" t="s">
        <v>74</v>
      </c>
      <c r="L11" s="156"/>
      <c r="M11" s="217"/>
      <c r="N11" s="380"/>
      <c r="O11" s="380"/>
    </row>
    <row r="12" spans="1:15" ht="13.5" customHeight="1">
      <c r="A12" s="18"/>
      <c r="B12" s="19"/>
      <c r="C12" s="20"/>
      <c r="D12" s="20"/>
      <c r="E12" s="20"/>
      <c r="F12" s="20"/>
      <c r="G12" s="20"/>
      <c r="H12" s="20"/>
      <c r="I12" s="21"/>
      <c r="J12" s="366" t="s">
        <v>253</v>
      </c>
      <c r="K12" s="156"/>
      <c r="L12" s="156"/>
      <c r="M12" s="217"/>
      <c r="N12" s="380"/>
      <c r="O12" s="380"/>
    </row>
    <row r="13" spans="1:15" ht="13.5" customHeight="1">
      <c r="A13" s="18"/>
      <c r="B13" s="19"/>
      <c r="C13" s="20"/>
      <c r="D13" s="20"/>
      <c r="E13" s="20"/>
      <c r="F13" s="20"/>
      <c r="G13" s="20"/>
      <c r="H13" s="20"/>
      <c r="I13" s="21"/>
      <c r="J13" s="157">
        <v>3</v>
      </c>
      <c r="K13" s="158" t="s">
        <v>45</v>
      </c>
      <c r="L13" s="159"/>
      <c r="M13" s="160">
        <f>ABS(M14)</f>
        <v>452000</v>
      </c>
      <c r="N13" s="165">
        <f>SUM(N14)</f>
        <v>384848</v>
      </c>
      <c r="O13" s="445">
        <f>AVERAGE(N13/M13*100)</f>
        <v>85.14336283185841</v>
      </c>
    </row>
    <row r="14" spans="1:15" ht="13.5" customHeight="1">
      <c r="A14" s="18"/>
      <c r="B14" s="19"/>
      <c r="C14" s="20"/>
      <c r="D14" s="20"/>
      <c r="E14" s="20"/>
      <c r="F14" s="20"/>
      <c r="G14" s="20"/>
      <c r="H14" s="20"/>
      <c r="I14" s="21"/>
      <c r="J14" s="294">
        <v>32</v>
      </c>
      <c r="K14" s="293" t="s">
        <v>25</v>
      </c>
      <c r="L14" s="164"/>
      <c r="M14" s="165">
        <f>SUM(M15+M17+M19+M22)</f>
        <v>452000</v>
      </c>
      <c r="N14" s="165">
        <f>AVERAGE(N15+N17+N19+N22)</f>
        <v>384848</v>
      </c>
      <c r="O14" s="445">
        <f aca="true" t="shared" si="0" ref="O14:O25">AVERAGE(N14/M14*100)</f>
        <v>85.14336283185841</v>
      </c>
    </row>
    <row r="15" spans="1:15" ht="13.5" customHeight="1">
      <c r="A15" s="18"/>
      <c r="B15" s="19"/>
      <c r="C15" s="20"/>
      <c r="D15" s="20"/>
      <c r="E15" s="20"/>
      <c r="F15" s="20"/>
      <c r="G15" s="20"/>
      <c r="H15" s="20"/>
      <c r="I15" s="21"/>
      <c r="J15" s="294">
        <v>321</v>
      </c>
      <c r="K15" s="293" t="s">
        <v>26</v>
      </c>
      <c r="L15" s="164"/>
      <c r="M15" s="165">
        <v>15000</v>
      </c>
      <c r="N15" s="165">
        <f>SUM(N16)</f>
        <v>12298</v>
      </c>
      <c r="O15" s="445">
        <f t="shared" si="0"/>
        <v>81.98666666666666</v>
      </c>
    </row>
    <row r="16" spans="1:15" ht="13.5" customHeight="1">
      <c r="A16" s="18"/>
      <c r="B16" s="19"/>
      <c r="C16" s="20"/>
      <c r="D16" s="20"/>
      <c r="E16" s="20"/>
      <c r="F16" s="20"/>
      <c r="G16" s="20"/>
      <c r="H16" s="20"/>
      <c r="I16" s="21"/>
      <c r="J16" s="294">
        <v>3211</v>
      </c>
      <c r="K16" s="293" t="s">
        <v>26</v>
      </c>
      <c r="L16" s="164"/>
      <c r="M16" s="165">
        <v>15000</v>
      </c>
      <c r="N16" s="165">
        <v>12298</v>
      </c>
      <c r="O16" s="445">
        <f t="shared" si="0"/>
        <v>81.98666666666666</v>
      </c>
    </row>
    <row r="17" spans="1:15" ht="13.5" customHeight="1">
      <c r="A17" s="18"/>
      <c r="B17" s="19"/>
      <c r="C17" s="20"/>
      <c r="D17" s="20"/>
      <c r="E17" s="20"/>
      <c r="F17" s="20"/>
      <c r="G17" s="20"/>
      <c r="H17" s="20"/>
      <c r="I17" s="21"/>
      <c r="J17" s="294">
        <v>322</v>
      </c>
      <c r="K17" s="293" t="s">
        <v>623</v>
      </c>
      <c r="L17" s="164"/>
      <c r="M17" s="165">
        <f>SUM(M18)</f>
        <v>65000</v>
      </c>
      <c r="N17" s="165">
        <f>SUM(N18)</f>
        <v>55753</v>
      </c>
      <c r="O17" s="445">
        <f t="shared" si="0"/>
        <v>85.77384615384615</v>
      </c>
    </row>
    <row r="18" spans="1:15" ht="13.5" customHeight="1">
      <c r="A18" s="18"/>
      <c r="B18" s="19"/>
      <c r="C18" s="20"/>
      <c r="D18" s="20"/>
      <c r="E18" s="20"/>
      <c r="F18" s="20"/>
      <c r="G18" s="20"/>
      <c r="H18" s="20"/>
      <c r="I18" s="21"/>
      <c r="J18" s="294">
        <v>3223</v>
      </c>
      <c r="K18" s="293" t="s">
        <v>624</v>
      </c>
      <c r="L18" s="164"/>
      <c r="M18" s="165">
        <v>65000</v>
      </c>
      <c r="N18" s="165">
        <v>55753</v>
      </c>
      <c r="O18" s="445">
        <f t="shared" si="0"/>
        <v>85.77384615384615</v>
      </c>
    </row>
    <row r="19" spans="1:15" ht="13.5" customHeight="1">
      <c r="A19" s="18"/>
      <c r="B19" s="19"/>
      <c r="C19" s="20"/>
      <c r="D19" s="20"/>
      <c r="E19" s="20"/>
      <c r="F19" s="20"/>
      <c r="G19" s="20"/>
      <c r="H19" s="20"/>
      <c r="I19" s="21"/>
      <c r="J19" s="294">
        <v>323</v>
      </c>
      <c r="K19" s="293" t="s">
        <v>625</v>
      </c>
      <c r="L19" s="164"/>
      <c r="M19" s="165">
        <f>SUM(M20+M21)</f>
        <v>140000</v>
      </c>
      <c r="N19" s="165">
        <f>AVERAGE(N20+N21)</f>
        <v>121002</v>
      </c>
      <c r="O19" s="445">
        <f t="shared" si="0"/>
        <v>86.42999999999999</v>
      </c>
    </row>
    <row r="20" spans="1:15" ht="13.5" customHeight="1">
      <c r="A20" s="18"/>
      <c r="B20" s="19"/>
      <c r="C20" s="20"/>
      <c r="D20" s="20"/>
      <c r="E20" s="20"/>
      <c r="F20" s="20"/>
      <c r="G20" s="20"/>
      <c r="H20" s="20"/>
      <c r="I20" s="21"/>
      <c r="J20" s="294">
        <v>3233</v>
      </c>
      <c r="K20" s="293" t="s">
        <v>92</v>
      </c>
      <c r="L20" s="164"/>
      <c r="M20" s="165">
        <v>70000</v>
      </c>
      <c r="N20" s="165">
        <v>55295</v>
      </c>
      <c r="O20" s="445">
        <f t="shared" si="0"/>
        <v>78.99285714285715</v>
      </c>
    </row>
    <row r="21" spans="1:15" ht="13.5" customHeight="1">
      <c r="A21" s="18"/>
      <c r="B21" s="19"/>
      <c r="C21" s="20"/>
      <c r="D21" s="20"/>
      <c r="E21" s="20"/>
      <c r="F21" s="20"/>
      <c r="G21" s="20"/>
      <c r="H21" s="20"/>
      <c r="I21" s="21"/>
      <c r="J21" s="167">
        <v>3235</v>
      </c>
      <c r="K21" s="168" t="s">
        <v>223</v>
      </c>
      <c r="L21" s="169"/>
      <c r="M21" s="165">
        <v>70000</v>
      </c>
      <c r="N21" s="165">
        <v>65707</v>
      </c>
      <c r="O21" s="445">
        <f t="shared" si="0"/>
        <v>93.86714285714287</v>
      </c>
    </row>
    <row r="22" spans="1:15" ht="13.5" customHeight="1">
      <c r="A22" s="18"/>
      <c r="B22" s="19"/>
      <c r="C22" s="20"/>
      <c r="D22" s="20"/>
      <c r="E22" s="20"/>
      <c r="F22" s="20"/>
      <c r="G22" s="20"/>
      <c r="H22" s="20"/>
      <c r="I22" s="21"/>
      <c r="J22" s="167">
        <v>329</v>
      </c>
      <c r="K22" s="168" t="s">
        <v>29</v>
      </c>
      <c r="L22" s="169"/>
      <c r="M22" s="165">
        <f>SUM(M23+M24+M25)</f>
        <v>232000</v>
      </c>
      <c r="N22" s="165">
        <f>SUM(N23+N24+N25)</f>
        <v>195795</v>
      </c>
      <c r="O22" s="445">
        <f t="shared" si="0"/>
        <v>84.39439655172414</v>
      </c>
    </row>
    <row r="23" spans="1:15" ht="13.5" customHeight="1">
      <c r="A23" s="18"/>
      <c r="B23" s="19"/>
      <c r="C23" s="20"/>
      <c r="D23" s="20"/>
      <c r="E23" s="20"/>
      <c r="F23" s="20"/>
      <c r="G23" s="20"/>
      <c r="H23" s="20"/>
      <c r="I23" s="21"/>
      <c r="J23" s="294">
        <v>3292</v>
      </c>
      <c r="K23" s="171" t="s">
        <v>277</v>
      </c>
      <c r="L23" s="171"/>
      <c r="M23" s="295">
        <v>32000</v>
      </c>
      <c r="N23" s="165">
        <v>30667</v>
      </c>
      <c r="O23" s="445">
        <f t="shared" si="0"/>
        <v>95.83437500000001</v>
      </c>
    </row>
    <row r="24" spans="1:15" ht="13.5" customHeight="1">
      <c r="A24" s="18"/>
      <c r="B24" s="19"/>
      <c r="C24" s="20"/>
      <c r="D24" s="20"/>
      <c r="E24" s="20"/>
      <c r="F24" s="20"/>
      <c r="G24" s="20"/>
      <c r="H24" s="20"/>
      <c r="I24" s="21"/>
      <c r="J24" s="294">
        <v>3293</v>
      </c>
      <c r="K24" s="171" t="s">
        <v>276</v>
      </c>
      <c r="L24" s="171"/>
      <c r="M24" s="295">
        <v>160000</v>
      </c>
      <c r="N24" s="165">
        <v>148013</v>
      </c>
      <c r="O24" s="445">
        <f t="shared" si="0"/>
        <v>92.50812499999999</v>
      </c>
    </row>
    <row r="25" spans="1:15" ht="13.5" customHeight="1">
      <c r="A25" s="18"/>
      <c r="B25" s="19"/>
      <c r="C25" s="20"/>
      <c r="D25" s="20"/>
      <c r="E25" s="20"/>
      <c r="F25" s="20"/>
      <c r="G25" s="20"/>
      <c r="H25" s="20"/>
      <c r="I25" s="21"/>
      <c r="J25" s="294">
        <v>3299</v>
      </c>
      <c r="K25" s="171" t="s">
        <v>29</v>
      </c>
      <c r="L25" s="171"/>
      <c r="M25" s="295">
        <v>40000</v>
      </c>
      <c r="N25" s="165">
        <v>17115</v>
      </c>
      <c r="O25" s="445">
        <f t="shared" si="0"/>
        <v>42.7875</v>
      </c>
    </row>
    <row r="26" spans="1:15" ht="13.5" customHeight="1">
      <c r="A26" s="18"/>
      <c r="B26" s="19"/>
      <c r="C26" s="20"/>
      <c r="D26" s="20"/>
      <c r="E26" s="20"/>
      <c r="F26" s="20"/>
      <c r="G26" s="20"/>
      <c r="H26" s="20"/>
      <c r="I26" s="21"/>
      <c r="J26" s="368" t="s">
        <v>254</v>
      </c>
      <c r="K26" s="369"/>
      <c r="L26" s="370"/>
      <c r="M26" s="154">
        <f>SUM(M29)</f>
        <v>45000</v>
      </c>
      <c r="N26" s="454">
        <f>SUM(N29)</f>
        <v>40871</v>
      </c>
      <c r="O26" s="455">
        <f>AVERAGE(N26/M26*100)</f>
        <v>90.82444444444444</v>
      </c>
    </row>
    <row r="27" spans="1:15" ht="13.5" customHeight="1">
      <c r="A27" s="22"/>
      <c r="B27" s="20"/>
      <c r="C27" s="20"/>
      <c r="D27" s="20"/>
      <c r="E27" s="20"/>
      <c r="F27" s="20"/>
      <c r="G27" s="20"/>
      <c r="H27" s="20"/>
      <c r="I27" s="21"/>
      <c r="J27" s="371" t="s">
        <v>170</v>
      </c>
      <c r="K27" s="367" t="s">
        <v>175</v>
      </c>
      <c r="L27" s="367"/>
      <c r="M27" s="217"/>
      <c r="N27" s="380"/>
      <c r="O27" s="444"/>
    </row>
    <row r="28" spans="1:15" ht="13.5" customHeight="1">
      <c r="A28" s="22"/>
      <c r="B28" s="20"/>
      <c r="C28" s="20"/>
      <c r="D28" s="20"/>
      <c r="E28" s="20"/>
      <c r="F28" s="20"/>
      <c r="G28" s="20"/>
      <c r="H28" s="20"/>
      <c r="I28" s="21"/>
      <c r="J28" s="371" t="s">
        <v>253</v>
      </c>
      <c r="K28" s="367"/>
      <c r="L28" s="367"/>
      <c r="M28" s="217"/>
      <c r="N28" s="380"/>
      <c r="O28" s="444"/>
    </row>
    <row r="29" spans="1:15" ht="13.5" customHeight="1">
      <c r="A29" s="22"/>
      <c r="B29" s="20"/>
      <c r="C29" s="20"/>
      <c r="D29" s="20"/>
      <c r="E29" s="20"/>
      <c r="F29" s="20"/>
      <c r="G29" s="20"/>
      <c r="H29" s="20"/>
      <c r="I29" s="21"/>
      <c r="J29" s="157">
        <v>3</v>
      </c>
      <c r="K29" s="293" t="s">
        <v>45</v>
      </c>
      <c r="L29" s="293"/>
      <c r="M29" s="165">
        <f aca="true" t="shared" si="1" ref="M29:N31">SUM(M30)</f>
        <v>45000</v>
      </c>
      <c r="N29" s="165">
        <f t="shared" si="1"/>
        <v>40871</v>
      </c>
      <c r="O29" s="445">
        <f>AVERAGE(N29/M29*100)</f>
        <v>90.82444444444444</v>
      </c>
    </row>
    <row r="30" spans="1:15" ht="13.5" customHeight="1">
      <c r="A30" s="22"/>
      <c r="B30" s="20"/>
      <c r="C30" s="20"/>
      <c r="D30" s="20"/>
      <c r="E30" s="20"/>
      <c r="F30" s="20"/>
      <c r="G30" s="20"/>
      <c r="H30" s="20"/>
      <c r="I30" s="21"/>
      <c r="J30" s="294">
        <v>32</v>
      </c>
      <c r="K30" s="293" t="s">
        <v>25</v>
      </c>
      <c r="L30" s="293"/>
      <c r="M30" s="165">
        <f t="shared" si="1"/>
        <v>45000</v>
      </c>
      <c r="N30" s="165">
        <f t="shared" si="1"/>
        <v>40871</v>
      </c>
      <c r="O30" s="445">
        <f>AVERAGE(N30/M30*100)</f>
        <v>90.82444444444444</v>
      </c>
    </row>
    <row r="31" spans="1:15" ht="13.5" customHeight="1">
      <c r="A31" s="22"/>
      <c r="B31" s="20"/>
      <c r="C31" s="20"/>
      <c r="D31" s="20"/>
      <c r="E31" s="20"/>
      <c r="F31" s="20"/>
      <c r="G31" s="20"/>
      <c r="H31" s="20"/>
      <c r="I31" s="21"/>
      <c r="J31" s="294">
        <v>329</v>
      </c>
      <c r="K31" s="293" t="s">
        <v>626</v>
      </c>
      <c r="L31" s="293"/>
      <c r="M31" s="165">
        <f t="shared" si="1"/>
        <v>45000</v>
      </c>
      <c r="N31" s="165">
        <f t="shared" si="1"/>
        <v>40871</v>
      </c>
      <c r="O31" s="445">
        <f>AVERAGE(N31/M31*100)</f>
        <v>90.82444444444444</v>
      </c>
    </row>
    <row r="32" spans="1:15" ht="13.5" customHeight="1">
      <c r="A32" s="22"/>
      <c r="B32" s="20"/>
      <c r="C32" s="20"/>
      <c r="D32" s="20"/>
      <c r="E32" s="20"/>
      <c r="F32" s="20"/>
      <c r="G32" s="20"/>
      <c r="H32" s="20"/>
      <c r="I32" s="21"/>
      <c r="J32" s="294">
        <v>3291</v>
      </c>
      <c r="K32" s="293" t="s">
        <v>627</v>
      </c>
      <c r="L32" s="293"/>
      <c r="M32" s="165">
        <v>45000</v>
      </c>
      <c r="N32" s="165">
        <v>40871</v>
      </c>
      <c r="O32" s="445">
        <f>AVERAGE(N32/M32*100)</f>
        <v>90.82444444444444</v>
      </c>
    </row>
    <row r="33" spans="1:15" ht="13.5" customHeight="1">
      <c r="A33" s="22"/>
      <c r="B33" s="20"/>
      <c r="C33" s="20"/>
      <c r="D33" s="20"/>
      <c r="E33" s="20"/>
      <c r="F33" s="20"/>
      <c r="G33" s="20"/>
      <c r="H33" s="20"/>
      <c r="I33" s="21"/>
      <c r="J33" s="373" t="s">
        <v>69</v>
      </c>
      <c r="K33" s="370" t="s">
        <v>628</v>
      </c>
      <c r="L33" s="173"/>
      <c r="M33" s="208">
        <f>ABS(M36)</f>
        <v>20000</v>
      </c>
      <c r="N33" s="454">
        <f>SUM(N36)</f>
        <v>19550</v>
      </c>
      <c r="O33" s="455">
        <f>AVERAGE(N33/M33*100)</f>
        <v>97.75</v>
      </c>
    </row>
    <row r="34" spans="1:15" ht="13.5" customHeight="1">
      <c r="A34" s="22"/>
      <c r="B34" s="20"/>
      <c r="C34" s="20"/>
      <c r="D34" s="20"/>
      <c r="E34" s="20"/>
      <c r="F34" s="20"/>
      <c r="G34" s="20"/>
      <c r="H34" s="20"/>
      <c r="I34" s="21"/>
      <c r="J34" s="366" t="s">
        <v>174</v>
      </c>
      <c r="K34" s="367"/>
      <c r="L34" s="156"/>
      <c r="M34" s="217"/>
      <c r="N34" s="380"/>
      <c r="O34" s="444"/>
    </row>
    <row r="35" spans="1:15" ht="13.5" customHeight="1">
      <c r="A35" s="22"/>
      <c r="B35" s="20"/>
      <c r="C35" s="20"/>
      <c r="D35" s="20"/>
      <c r="E35" s="20"/>
      <c r="F35" s="20"/>
      <c r="G35" s="20"/>
      <c r="H35" s="20"/>
      <c r="I35" s="21"/>
      <c r="J35" s="366" t="s">
        <v>182</v>
      </c>
      <c r="K35" s="367"/>
      <c r="L35" s="156"/>
      <c r="M35" s="217"/>
      <c r="N35" s="380"/>
      <c r="O35" s="444"/>
    </row>
    <row r="36" spans="1:15" ht="13.5" customHeight="1">
      <c r="A36" s="22"/>
      <c r="B36" s="20"/>
      <c r="C36" s="20"/>
      <c r="D36" s="20"/>
      <c r="E36" s="20"/>
      <c r="F36" s="20"/>
      <c r="G36" s="20"/>
      <c r="H36" s="20"/>
      <c r="I36" s="21"/>
      <c r="J36" s="157">
        <v>3</v>
      </c>
      <c r="K36" s="158" t="s">
        <v>45</v>
      </c>
      <c r="L36" s="159"/>
      <c r="M36" s="160">
        <f>ABS(M37)</f>
        <v>20000</v>
      </c>
      <c r="N36" s="165">
        <f>SUM(N37)</f>
        <v>19550</v>
      </c>
      <c r="O36" s="445">
        <f>AVERAGE(N36/M36*100)</f>
        <v>97.75</v>
      </c>
    </row>
    <row r="37" spans="1:15" ht="13.5" customHeight="1">
      <c r="A37" s="22"/>
      <c r="B37" s="20"/>
      <c r="C37" s="20"/>
      <c r="D37" s="20"/>
      <c r="E37" s="20"/>
      <c r="F37" s="20"/>
      <c r="G37" s="20"/>
      <c r="H37" s="20"/>
      <c r="I37" s="21"/>
      <c r="J37" s="294">
        <v>38</v>
      </c>
      <c r="K37" s="293" t="s">
        <v>33</v>
      </c>
      <c r="L37" s="164"/>
      <c r="M37" s="165">
        <f>ABS(M39)</f>
        <v>20000</v>
      </c>
      <c r="N37" s="165">
        <v>19550</v>
      </c>
      <c r="O37" s="445">
        <f>AVERAGE(N37/M37*100)</f>
        <v>97.75</v>
      </c>
    </row>
    <row r="38" spans="1:15" ht="13.5" customHeight="1">
      <c r="A38" s="22"/>
      <c r="B38" s="20"/>
      <c r="C38" s="20"/>
      <c r="D38" s="20"/>
      <c r="E38" s="20"/>
      <c r="F38" s="20"/>
      <c r="G38" s="20"/>
      <c r="H38" s="20"/>
      <c r="I38" s="21"/>
      <c r="J38" s="294">
        <v>381</v>
      </c>
      <c r="K38" s="293" t="s">
        <v>34</v>
      </c>
      <c r="L38" s="164"/>
      <c r="M38" s="165">
        <f>SUM(M39)</f>
        <v>20000</v>
      </c>
      <c r="N38" s="165">
        <v>19550</v>
      </c>
      <c r="O38" s="445">
        <f>AVERAGE(N38/M38*100)</f>
        <v>97.75</v>
      </c>
    </row>
    <row r="39" spans="1:15" ht="13.5" customHeight="1">
      <c r="A39" s="22"/>
      <c r="B39" s="20"/>
      <c r="C39" s="20"/>
      <c r="D39" s="20"/>
      <c r="E39" s="20"/>
      <c r="F39" s="20"/>
      <c r="G39" s="20"/>
      <c r="H39" s="20"/>
      <c r="I39" s="21"/>
      <c r="J39" s="296">
        <v>3811</v>
      </c>
      <c r="K39" s="297" t="s">
        <v>34</v>
      </c>
      <c r="L39" s="177"/>
      <c r="M39" s="165">
        <v>20000</v>
      </c>
      <c r="N39" s="165">
        <v>19550</v>
      </c>
      <c r="O39" s="445">
        <f>AVERAGE(N39/M39*100)</f>
        <v>97.75</v>
      </c>
    </row>
    <row r="40" spans="1:15" ht="13.5" customHeight="1">
      <c r="A40" s="22"/>
      <c r="B40" s="20"/>
      <c r="C40" s="20"/>
      <c r="D40" s="20"/>
      <c r="E40" s="20"/>
      <c r="F40" s="20"/>
      <c r="G40" s="20"/>
      <c r="H40" s="20"/>
      <c r="I40" s="21"/>
      <c r="J40" s="368" t="s">
        <v>69</v>
      </c>
      <c r="K40" s="370" t="s">
        <v>255</v>
      </c>
      <c r="L40" s="374"/>
      <c r="M40" s="154">
        <f>ABS(M43)</f>
        <v>10000</v>
      </c>
      <c r="N40" s="454">
        <f>SUM(N43)</f>
        <v>7056</v>
      </c>
      <c r="O40" s="455">
        <f>AVERAGE(N40/M40*100)</f>
        <v>70.56</v>
      </c>
    </row>
    <row r="41" spans="1:15" ht="13.5" customHeight="1">
      <c r="A41" s="22"/>
      <c r="B41" s="20"/>
      <c r="C41" s="20"/>
      <c r="D41" s="20"/>
      <c r="E41" s="20"/>
      <c r="F41" s="20"/>
      <c r="G41" s="20"/>
      <c r="H41" s="20"/>
      <c r="I41" s="21"/>
      <c r="J41" s="371" t="s">
        <v>171</v>
      </c>
      <c r="K41" s="367" t="s">
        <v>175</v>
      </c>
      <c r="L41" s="367"/>
      <c r="M41" s="375"/>
      <c r="N41" s="408"/>
      <c r="O41" s="449"/>
    </row>
    <row r="42" spans="1:15" ht="13.5" customHeight="1">
      <c r="A42" s="22"/>
      <c r="B42" s="20"/>
      <c r="C42" s="20"/>
      <c r="D42" s="20"/>
      <c r="E42" s="20"/>
      <c r="F42" s="20"/>
      <c r="G42" s="20"/>
      <c r="H42" s="20"/>
      <c r="I42" s="21"/>
      <c r="J42" s="371" t="s">
        <v>183</v>
      </c>
      <c r="K42" s="367"/>
      <c r="L42" s="367"/>
      <c r="M42" s="375"/>
      <c r="N42" s="408"/>
      <c r="O42" s="449"/>
    </row>
    <row r="43" spans="1:15" ht="13.5" customHeight="1">
      <c r="A43" s="16"/>
      <c r="B43" s="17"/>
      <c r="C43" s="17"/>
      <c r="D43" s="17"/>
      <c r="E43" s="17"/>
      <c r="F43" s="17"/>
      <c r="G43" s="17"/>
      <c r="H43" s="17"/>
      <c r="I43" s="33"/>
      <c r="J43" s="157">
        <v>3</v>
      </c>
      <c r="K43" s="158" t="s">
        <v>4</v>
      </c>
      <c r="L43" s="158"/>
      <c r="M43" s="160">
        <f>ABS(M44)</f>
        <v>10000</v>
      </c>
      <c r="N43" s="165">
        <f>SUM(N44)</f>
        <v>7056</v>
      </c>
      <c r="O43" s="445">
        <f>AVERAGE(N43/M43*100)</f>
        <v>70.56</v>
      </c>
    </row>
    <row r="44" spans="1:15" ht="13.5" customHeight="1">
      <c r="A44" s="16"/>
      <c r="B44" s="17"/>
      <c r="C44" s="17"/>
      <c r="D44" s="17"/>
      <c r="E44" s="17"/>
      <c r="F44" s="17"/>
      <c r="G44" s="17"/>
      <c r="H44" s="17"/>
      <c r="I44" s="33"/>
      <c r="J44" s="294">
        <v>32</v>
      </c>
      <c r="K44" s="293" t="s">
        <v>25</v>
      </c>
      <c r="L44" s="293"/>
      <c r="M44" s="165">
        <f>ABS(M46)</f>
        <v>10000</v>
      </c>
      <c r="N44" s="165">
        <v>7056</v>
      </c>
      <c r="O44" s="445">
        <f>AVERAGE(N44/M44*100)</f>
        <v>70.56</v>
      </c>
    </row>
    <row r="45" spans="1:15" ht="13.5" customHeight="1">
      <c r="A45" s="16"/>
      <c r="B45" s="17"/>
      <c r="C45" s="17"/>
      <c r="D45" s="17"/>
      <c r="E45" s="17"/>
      <c r="F45" s="17"/>
      <c r="G45" s="17"/>
      <c r="H45" s="17"/>
      <c r="I45" s="33"/>
      <c r="J45" s="294">
        <v>329</v>
      </c>
      <c r="K45" s="293" t="s">
        <v>29</v>
      </c>
      <c r="L45" s="293"/>
      <c r="M45" s="165">
        <f>SUM(M46)</f>
        <v>10000</v>
      </c>
      <c r="N45" s="165">
        <v>7056</v>
      </c>
      <c r="O45" s="445">
        <f>AVERAGE(N45/M45*100)</f>
        <v>70.56</v>
      </c>
    </row>
    <row r="46" spans="1:15" ht="13.5" customHeight="1">
      <c r="A46" s="10"/>
      <c r="B46" s="20"/>
      <c r="C46" s="20"/>
      <c r="D46" s="20"/>
      <c r="E46" s="20"/>
      <c r="F46" s="20"/>
      <c r="G46" s="20"/>
      <c r="H46" s="20"/>
      <c r="I46" s="21"/>
      <c r="J46" s="294">
        <v>3299</v>
      </c>
      <c r="K46" s="293" t="s">
        <v>29</v>
      </c>
      <c r="L46" s="293"/>
      <c r="M46" s="165">
        <v>10000</v>
      </c>
      <c r="N46" s="165">
        <v>7056</v>
      </c>
      <c r="O46" s="445">
        <f>AVERAGE(N46/M46*100)</f>
        <v>70.56</v>
      </c>
    </row>
    <row r="47" spans="1:15" ht="13.5" customHeight="1">
      <c r="A47" s="10"/>
      <c r="B47" s="20"/>
      <c r="C47" s="20"/>
      <c r="D47" s="20"/>
      <c r="E47" s="20"/>
      <c r="F47" s="20"/>
      <c r="G47" s="20"/>
      <c r="H47" s="20"/>
      <c r="I47" s="21"/>
      <c r="J47" s="368" t="s">
        <v>69</v>
      </c>
      <c r="K47" s="370" t="s">
        <v>256</v>
      </c>
      <c r="L47" s="374"/>
      <c r="M47" s="154">
        <f>ABS(M50)</f>
        <v>96000</v>
      </c>
      <c r="N47" s="454">
        <f>SUM(N50)</f>
        <v>87480</v>
      </c>
      <c r="O47" s="455">
        <f>AVERAGE(N47/M47*100)</f>
        <v>91.125</v>
      </c>
    </row>
    <row r="48" spans="1:15" ht="13.5" customHeight="1">
      <c r="A48" s="13"/>
      <c r="B48" s="20"/>
      <c r="C48" s="20"/>
      <c r="D48" s="20"/>
      <c r="E48" s="20"/>
      <c r="F48" s="20"/>
      <c r="G48" s="20"/>
      <c r="H48" s="20"/>
      <c r="I48" s="21"/>
      <c r="J48" s="371" t="s">
        <v>171</v>
      </c>
      <c r="K48" s="367" t="s">
        <v>175</v>
      </c>
      <c r="L48" s="367"/>
      <c r="M48" s="375"/>
      <c r="N48" s="408"/>
      <c r="O48" s="449"/>
    </row>
    <row r="49" spans="1:15" ht="13.5" customHeight="1">
      <c r="A49" s="13"/>
      <c r="B49" s="20"/>
      <c r="C49" s="20"/>
      <c r="D49" s="20"/>
      <c r="E49" s="20"/>
      <c r="F49" s="20"/>
      <c r="G49" s="20"/>
      <c r="H49" s="20"/>
      <c r="I49" s="23"/>
      <c r="J49" s="371" t="s">
        <v>182</v>
      </c>
      <c r="K49" s="367"/>
      <c r="L49" s="367"/>
      <c r="M49" s="375"/>
      <c r="N49" s="408"/>
      <c r="O49" s="449"/>
    </row>
    <row r="50" spans="1:15" ht="13.5" customHeight="1">
      <c r="A50" s="13"/>
      <c r="B50" s="20"/>
      <c r="C50" s="20"/>
      <c r="D50" s="20"/>
      <c r="E50" s="20"/>
      <c r="F50" s="20"/>
      <c r="G50" s="20"/>
      <c r="H50" s="20"/>
      <c r="I50" s="23"/>
      <c r="J50" s="157">
        <v>3</v>
      </c>
      <c r="K50" s="158" t="s">
        <v>4</v>
      </c>
      <c r="L50" s="158"/>
      <c r="M50" s="160">
        <f>ABS(M51)</f>
        <v>96000</v>
      </c>
      <c r="N50" s="165">
        <f>SUM(N51)</f>
        <v>87480</v>
      </c>
      <c r="O50" s="445">
        <f>AVERAGE(N50/M50*100)</f>
        <v>91.125</v>
      </c>
    </row>
    <row r="51" spans="1:15" ht="13.5" customHeight="1">
      <c r="A51" s="16"/>
      <c r="B51" s="17"/>
      <c r="C51" s="17"/>
      <c r="D51" s="17"/>
      <c r="E51" s="17"/>
      <c r="F51" s="17"/>
      <c r="G51" s="17"/>
      <c r="H51" s="17"/>
      <c r="I51" s="33"/>
      <c r="J51" s="294">
        <v>32</v>
      </c>
      <c r="K51" s="293" t="s">
        <v>25</v>
      </c>
      <c r="L51" s="293"/>
      <c r="M51" s="165">
        <f>SUM(M52+M55)</f>
        <v>96000</v>
      </c>
      <c r="N51" s="165">
        <f>SUM(N52+N55)</f>
        <v>87480</v>
      </c>
      <c r="O51" s="445">
        <f aca="true" t="shared" si="2" ref="O51:O57">AVERAGE(N51/M51*100)</f>
        <v>91.125</v>
      </c>
    </row>
    <row r="52" spans="1:15" ht="13.5" customHeight="1">
      <c r="A52" s="16"/>
      <c r="B52" s="17"/>
      <c r="C52" s="17"/>
      <c r="D52" s="17"/>
      <c r="E52" s="17"/>
      <c r="F52" s="17"/>
      <c r="G52" s="17"/>
      <c r="H52" s="17"/>
      <c r="I52" s="33"/>
      <c r="J52" s="294">
        <v>323</v>
      </c>
      <c r="K52" s="293" t="s">
        <v>625</v>
      </c>
      <c r="L52" s="164"/>
      <c r="M52" s="165">
        <f>SUM(M54+M53)</f>
        <v>54000</v>
      </c>
      <c r="N52" s="165">
        <f>SUM(N53+N54)</f>
        <v>52937</v>
      </c>
      <c r="O52" s="445">
        <f t="shared" si="2"/>
        <v>98.03148148148149</v>
      </c>
    </row>
    <row r="53" spans="1:15" ht="13.5" customHeight="1">
      <c r="A53" s="16"/>
      <c r="B53" s="17"/>
      <c r="C53" s="17"/>
      <c r="D53" s="17"/>
      <c r="E53" s="17"/>
      <c r="F53" s="17"/>
      <c r="G53" s="17"/>
      <c r="H53" s="17"/>
      <c r="I53" s="33"/>
      <c r="J53" s="294">
        <v>3233</v>
      </c>
      <c r="K53" s="293" t="s">
        <v>92</v>
      </c>
      <c r="L53" s="164"/>
      <c r="M53" s="165">
        <v>16000</v>
      </c>
      <c r="N53" s="165">
        <v>15750</v>
      </c>
      <c r="O53" s="445">
        <f t="shared" si="2"/>
        <v>98.4375</v>
      </c>
    </row>
    <row r="54" spans="1:15" ht="13.5" customHeight="1">
      <c r="A54" s="16"/>
      <c r="B54" s="17"/>
      <c r="C54" s="17"/>
      <c r="D54" s="17"/>
      <c r="E54" s="17"/>
      <c r="F54" s="17"/>
      <c r="G54" s="17"/>
      <c r="H54" s="17"/>
      <c r="I54" s="33"/>
      <c r="J54" s="294">
        <v>3235</v>
      </c>
      <c r="K54" s="293" t="s">
        <v>223</v>
      </c>
      <c r="L54" s="164"/>
      <c r="M54" s="165">
        <v>38000</v>
      </c>
      <c r="N54" s="165">
        <v>37187</v>
      </c>
      <c r="O54" s="445">
        <f t="shared" si="2"/>
        <v>97.86052631578947</v>
      </c>
    </row>
    <row r="55" spans="1:15" ht="13.5" customHeight="1">
      <c r="A55" s="10"/>
      <c r="B55" s="20"/>
      <c r="C55" s="20"/>
      <c r="D55" s="20"/>
      <c r="E55" s="20"/>
      <c r="F55" s="20"/>
      <c r="G55" s="20"/>
      <c r="H55" s="20"/>
      <c r="I55" s="21"/>
      <c r="J55" s="294">
        <v>329</v>
      </c>
      <c r="K55" s="293" t="s">
        <v>29</v>
      </c>
      <c r="L55" s="164"/>
      <c r="M55" s="165">
        <f>SUM(M56+M57)</f>
        <v>42000</v>
      </c>
      <c r="N55" s="165">
        <f>AVERAGE(N56+N57)</f>
        <v>34543</v>
      </c>
      <c r="O55" s="445">
        <f t="shared" si="2"/>
        <v>82.2452380952381</v>
      </c>
    </row>
    <row r="56" spans="1:15" ht="13.5" customHeight="1">
      <c r="A56" s="10"/>
      <c r="B56" s="20"/>
      <c r="C56" s="20"/>
      <c r="D56" s="20"/>
      <c r="E56" s="20"/>
      <c r="F56" s="20"/>
      <c r="G56" s="20"/>
      <c r="H56" s="20"/>
      <c r="I56" s="21"/>
      <c r="J56" s="294">
        <v>3293</v>
      </c>
      <c r="K56" s="293" t="s">
        <v>276</v>
      </c>
      <c r="L56" s="293"/>
      <c r="M56" s="165">
        <v>20000</v>
      </c>
      <c r="N56" s="165">
        <v>16258</v>
      </c>
      <c r="O56" s="445">
        <f t="shared" si="2"/>
        <v>81.28999999999999</v>
      </c>
    </row>
    <row r="57" spans="1:15" ht="13.5" customHeight="1">
      <c r="A57" s="10"/>
      <c r="B57" s="20"/>
      <c r="C57" s="20"/>
      <c r="D57" s="20"/>
      <c r="E57" s="20"/>
      <c r="F57" s="20"/>
      <c r="G57" s="20"/>
      <c r="H57" s="20"/>
      <c r="I57" s="21"/>
      <c r="J57" s="294">
        <v>3299</v>
      </c>
      <c r="K57" s="171" t="s">
        <v>29</v>
      </c>
      <c r="L57" s="229"/>
      <c r="M57" s="295">
        <v>22000</v>
      </c>
      <c r="N57" s="165">
        <v>18285</v>
      </c>
      <c r="O57" s="445">
        <f t="shared" si="2"/>
        <v>83.11363636363637</v>
      </c>
    </row>
    <row r="58" spans="1:15" ht="13.5" customHeight="1">
      <c r="A58" s="13"/>
      <c r="B58" s="13"/>
      <c r="C58" s="20"/>
      <c r="D58" s="20"/>
      <c r="E58" s="20"/>
      <c r="F58" s="20"/>
      <c r="G58" s="20"/>
      <c r="H58" s="20"/>
      <c r="I58" s="21"/>
      <c r="J58" s="368" t="s">
        <v>69</v>
      </c>
      <c r="K58" s="370" t="s">
        <v>257</v>
      </c>
      <c r="L58" s="374"/>
      <c r="M58" s="154">
        <f>SUM(M61)</f>
        <v>2500</v>
      </c>
      <c r="N58" s="454">
        <f>SUM(N61)</f>
        <v>1590</v>
      </c>
      <c r="O58" s="455">
        <f>AVERAGE(N58/M58*100)</f>
        <v>63.6</v>
      </c>
    </row>
    <row r="59" spans="1:15" ht="13.5" customHeight="1">
      <c r="A59" s="13"/>
      <c r="B59" s="13"/>
      <c r="C59" s="20"/>
      <c r="D59" s="20"/>
      <c r="E59" s="20"/>
      <c r="F59" s="20"/>
      <c r="G59" s="20"/>
      <c r="H59" s="20"/>
      <c r="I59" s="21"/>
      <c r="J59" s="371" t="s">
        <v>75</v>
      </c>
      <c r="K59" s="367" t="s">
        <v>175</v>
      </c>
      <c r="L59" s="367"/>
      <c r="M59" s="375"/>
      <c r="N59" s="408"/>
      <c r="O59" s="449"/>
    </row>
    <row r="60" spans="1:15" ht="13.5" customHeight="1">
      <c r="A60" s="13"/>
      <c r="B60" s="13"/>
      <c r="C60" s="20"/>
      <c r="D60" s="20"/>
      <c r="E60" s="20"/>
      <c r="F60" s="20"/>
      <c r="G60" s="20"/>
      <c r="H60" s="20"/>
      <c r="I60" s="21"/>
      <c r="J60" s="371" t="s">
        <v>253</v>
      </c>
      <c r="K60" s="367"/>
      <c r="L60" s="367"/>
      <c r="M60" s="375"/>
      <c r="N60" s="408"/>
      <c r="O60" s="449"/>
    </row>
    <row r="61" spans="1:15" ht="13.5" customHeight="1">
      <c r="A61" s="13"/>
      <c r="B61" s="13"/>
      <c r="C61" s="20"/>
      <c r="D61" s="20"/>
      <c r="E61" s="20"/>
      <c r="F61" s="20"/>
      <c r="G61" s="20"/>
      <c r="H61" s="20"/>
      <c r="I61" s="21"/>
      <c r="J61" s="376">
        <v>3</v>
      </c>
      <c r="K61" s="377" t="s">
        <v>4</v>
      </c>
      <c r="L61" s="377"/>
      <c r="M61" s="160">
        <f>SUM(M62)</f>
        <v>2500</v>
      </c>
      <c r="N61" s="165">
        <f>SUM(N62)</f>
        <v>1590</v>
      </c>
      <c r="O61" s="445">
        <f>AVERAGE(N61/M61*100)</f>
        <v>63.6</v>
      </c>
    </row>
    <row r="62" spans="1:15" ht="13.5" customHeight="1">
      <c r="A62" s="13"/>
      <c r="B62" s="13"/>
      <c r="C62" s="20"/>
      <c r="D62" s="20"/>
      <c r="E62" s="20"/>
      <c r="F62" s="20"/>
      <c r="G62" s="20"/>
      <c r="H62" s="20"/>
      <c r="I62" s="21"/>
      <c r="J62" s="378">
        <v>32</v>
      </c>
      <c r="K62" s="379" t="s">
        <v>25</v>
      </c>
      <c r="L62" s="379"/>
      <c r="M62" s="165">
        <f>SUM(M63)</f>
        <v>2500</v>
      </c>
      <c r="N62" s="165">
        <v>1590</v>
      </c>
      <c r="O62" s="445">
        <f>AVERAGE(N62/M62*100)</f>
        <v>63.6</v>
      </c>
    </row>
    <row r="63" spans="1:15" ht="13.5" customHeight="1">
      <c r="A63" s="13"/>
      <c r="B63" s="13"/>
      <c r="C63" s="20"/>
      <c r="D63" s="20"/>
      <c r="E63" s="20"/>
      <c r="F63" s="20"/>
      <c r="G63" s="20"/>
      <c r="H63" s="20"/>
      <c r="I63" s="21"/>
      <c r="J63" s="378">
        <v>329</v>
      </c>
      <c r="K63" s="379" t="s">
        <v>29</v>
      </c>
      <c r="L63" s="379"/>
      <c r="M63" s="165">
        <f>SUM(M64)</f>
        <v>2500</v>
      </c>
      <c r="N63" s="165">
        <v>1590</v>
      </c>
      <c r="O63" s="445">
        <f>AVERAGE(N63/M63*100)</f>
        <v>63.6</v>
      </c>
    </row>
    <row r="64" spans="1:15" ht="13.5" customHeight="1">
      <c r="A64" s="13"/>
      <c r="B64" s="13"/>
      <c r="C64" s="20"/>
      <c r="D64" s="20"/>
      <c r="E64" s="20"/>
      <c r="F64" s="20"/>
      <c r="G64" s="20"/>
      <c r="H64" s="20"/>
      <c r="I64" s="21"/>
      <c r="J64" s="294">
        <v>3299</v>
      </c>
      <c r="K64" s="293" t="s">
        <v>29</v>
      </c>
      <c r="L64" s="293"/>
      <c r="M64" s="165">
        <v>2500</v>
      </c>
      <c r="N64" s="165">
        <v>1590</v>
      </c>
      <c r="O64" s="445">
        <f>AVERAGE(N64/M64*100)</f>
        <v>63.6</v>
      </c>
    </row>
    <row r="65" spans="1:15" ht="13.5" customHeight="1">
      <c r="A65" s="13"/>
      <c r="B65" s="13"/>
      <c r="C65" s="20"/>
      <c r="D65" s="20"/>
      <c r="E65" s="20"/>
      <c r="F65" s="20"/>
      <c r="G65" s="20"/>
      <c r="H65" s="20"/>
      <c r="I65" s="21"/>
      <c r="J65" s="373" t="s">
        <v>69</v>
      </c>
      <c r="K65" s="370" t="s">
        <v>629</v>
      </c>
      <c r="L65" s="181"/>
      <c r="M65" s="154">
        <f>ABS(M68)</f>
        <v>0</v>
      </c>
      <c r="N65" s="454">
        <v>0</v>
      </c>
      <c r="O65" s="455">
        <f>ABS(O68)</f>
        <v>0</v>
      </c>
    </row>
    <row r="66" spans="1:15" ht="13.5" customHeight="1">
      <c r="A66" s="13"/>
      <c r="B66" s="13"/>
      <c r="C66" s="20"/>
      <c r="D66" s="20"/>
      <c r="E66" s="20"/>
      <c r="F66" s="20"/>
      <c r="G66" s="20"/>
      <c r="H66" s="20"/>
      <c r="I66" s="21"/>
      <c r="J66" s="366" t="s">
        <v>75</v>
      </c>
      <c r="K66" s="367" t="s">
        <v>176</v>
      </c>
      <c r="L66" s="156"/>
      <c r="M66" s="380"/>
      <c r="N66" s="380"/>
      <c r="O66" s="444"/>
    </row>
    <row r="67" spans="1:15" ht="13.5" customHeight="1">
      <c r="A67" s="13"/>
      <c r="B67" s="13"/>
      <c r="C67" s="20"/>
      <c r="D67" s="20"/>
      <c r="E67" s="20"/>
      <c r="F67" s="20"/>
      <c r="G67" s="20"/>
      <c r="H67" s="20"/>
      <c r="I67" s="21"/>
      <c r="J67" s="371" t="s">
        <v>182</v>
      </c>
      <c r="K67" s="367"/>
      <c r="L67" s="367"/>
      <c r="M67" s="380"/>
      <c r="N67" s="380"/>
      <c r="O67" s="444"/>
    </row>
    <row r="68" spans="1:15" ht="13.5" customHeight="1">
      <c r="A68" s="13"/>
      <c r="B68" s="13"/>
      <c r="C68" s="20"/>
      <c r="D68" s="20"/>
      <c r="E68" s="20"/>
      <c r="F68" s="20"/>
      <c r="G68" s="20"/>
      <c r="H68" s="20"/>
      <c r="I68" s="21"/>
      <c r="J68" s="179">
        <v>3</v>
      </c>
      <c r="K68" s="180" t="s">
        <v>45</v>
      </c>
      <c r="L68" s="180"/>
      <c r="M68" s="160">
        <f>ABS(M69)</f>
        <v>0</v>
      </c>
      <c r="N68" s="165">
        <v>0</v>
      </c>
      <c r="O68" s="445">
        <f>ABS(O69)</f>
        <v>0</v>
      </c>
    </row>
    <row r="69" spans="1:15" ht="13.5" customHeight="1">
      <c r="A69" s="13"/>
      <c r="B69" s="13"/>
      <c r="C69" s="20"/>
      <c r="D69" s="20"/>
      <c r="E69" s="20"/>
      <c r="F69" s="20"/>
      <c r="G69" s="20"/>
      <c r="H69" s="20"/>
      <c r="I69" s="21"/>
      <c r="J69" s="296">
        <v>32</v>
      </c>
      <c r="K69" s="297" t="s">
        <v>25</v>
      </c>
      <c r="L69" s="297"/>
      <c r="M69" s="165">
        <f>ABS(M71)</f>
        <v>0</v>
      </c>
      <c r="N69" s="165">
        <v>0</v>
      </c>
      <c r="O69" s="445">
        <f>ABS(O71)</f>
        <v>0</v>
      </c>
    </row>
    <row r="70" spans="1:15" ht="13.5" customHeight="1">
      <c r="A70" s="13"/>
      <c r="B70" s="13"/>
      <c r="C70" s="20"/>
      <c r="D70" s="20"/>
      <c r="E70" s="20"/>
      <c r="F70" s="20"/>
      <c r="G70" s="20"/>
      <c r="H70" s="20"/>
      <c r="I70" s="21"/>
      <c r="J70" s="296">
        <v>329</v>
      </c>
      <c r="K70" s="297" t="s">
        <v>29</v>
      </c>
      <c r="L70" s="297"/>
      <c r="M70" s="165">
        <f>SUM(M71)</f>
        <v>0</v>
      </c>
      <c r="N70" s="165">
        <v>0</v>
      </c>
      <c r="O70" s="445">
        <f>SUM(O71)</f>
        <v>0</v>
      </c>
    </row>
    <row r="71" spans="1:15" ht="13.5" customHeight="1">
      <c r="A71" s="13"/>
      <c r="B71" s="13"/>
      <c r="C71" s="20"/>
      <c r="D71" s="20"/>
      <c r="E71" s="20"/>
      <c r="F71" s="20"/>
      <c r="G71" s="20"/>
      <c r="H71" s="20"/>
      <c r="I71" s="21"/>
      <c r="J71" s="296">
        <v>3299</v>
      </c>
      <c r="K71" s="297" t="s">
        <v>29</v>
      </c>
      <c r="L71" s="297"/>
      <c r="M71" s="165">
        <v>0</v>
      </c>
      <c r="N71" s="165">
        <v>0</v>
      </c>
      <c r="O71" s="445">
        <v>0</v>
      </c>
    </row>
    <row r="72" spans="1:15" ht="13.5" customHeight="1">
      <c r="A72" s="13"/>
      <c r="B72" s="13"/>
      <c r="C72" s="20"/>
      <c r="D72" s="20"/>
      <c r="E72" s="20"/>
      <c r="F72" s="20"/>
      <c r="G72" s="20"/>
      <c r="H72" s="20"/>
      <c r="I72" s="21"/>
      <c r="J72" s="587" t="s">
        <v>177</v>
      </c>
      <c r="K72" s="587"/>
      <c r="L72" s="587"/>
      <c r="M72" s="520">
        <f>SUM(M73+M150+M181+M203+M308+M456+M530+M566+M596+M647+M665+M690+M747+M790+M842)</f>
        <v>19917535</v>
      </c>
      <c r="N72" s="521">
        <f>SUM(N73+N150+N181+N203+N308+N456+N530+N566+N596+N647+N665+N690+N747+N790+N842)</f>
        <v>20590690</v>
      </c>
      <c r="O72" s="522">
        <f>AVERAGE(N72/M72*100)</f>
        <v>103.37971039086915</v>
      </c>
    </row>
    <row r="73" spans="1:15" ht="13.5" customHeight="1">
      <c r="A73" s="13"/>
      <c r="B73" s="13"/>
      <c r="C73" s="20"/>
      <c r="D73" s="20"/>
      <c r="E73" s="20"/>
      <c r="F73" s="20"/>
      <c r="G73" s="20"/>
      <c r="H73" s="20"/>
      <c r="I73" s="21"/>
      <c r="J73" s="575" t="s">
        <v>630</v>
      </c>
      <c r="K73" s="575"/>
      <c r="L73" s="575"/>
      <c r="M73" s="471">
        <f>SUM(M74+M118+M132+M143)</f>
        <v>3018400</v>
      </c>
      <c r="N73" s="471">
        <f>SUM(N74+N118+N132+N143)</f>
        <v>2998954</v>
      </c>
      <c r="O73" s="523">
        <f>AVERAGE(N73/M73*100)</f>
        <v>99.35575139146567</v>
      </c>
    </row>
    <row r="74" spans="1:15" ht="13.5" customHeight="1">
      <c r="A74" s="13"/>
      <c r="B74" s="13"/>
      <c r="C74" s="20"/>
      <c r="D74" s="20"/>
      <c r="E74" s="20"/>
      <c r="F74" s="20"/>
      <c r="G74" s="20"/>
      <c r="H74" s="20"/>
      <c r="I74" s="21"/>
      <c r="J74" s="365" t="s">
        <v>631</v>
      </c>
      <c r="K74" s="152"/>
      <c r="L74" s="152"/>
      <c r="M74" s="154">
        <f>ABS(M77)</f>
        <v>2929200</v>
      </c>
      <c r="N74" s="454">
        <f>SUM(N77)</f>
        <v>2900666</v>
      </c>
      <c r="O74" s="455">
        <f>AVERAGE(N74/M74*100)</f>
        <v>99.02587737266147</v>
      </c>
    </row>
    <row r="75" spans="1:15" ht="13.5" customHeight="1">
      <c r="A75" s="13"/>
      <c r="B75" s="13"/>
      <c r="C75" s="20"/>
      <c r="D75" s="20"/>
      <c r="E75" s="20"/>
      <c r="F75" s="20"/>
      <c r="G75" s="20"/>
      <c r="H75" s="20"/>
      <c r="I75" s="21"/>
      <c r="J75" s="366" t="s">
        <v>83</v>
      </c>
      <c r="K75" s="367"/>
      <c r="L75" s="156"/>
      <c r="M75" s="217"/>
      <c r="N75" s="380"/>
      <c r="O75" s="444"/>
    </row>
    <row r="76" spans="1:15" ht="13.5" customHeight="1">
      <c r="A76" s="13"/>
      <c r="B76" s="13"/>
      <c r="C76" s="20"/>
      <c r="D76" s="20"/>
      <c r="E76" s="20"/>
      <c r="F76" s="20"/>
      <c r="G76" s="20"/>
      <c r="H76" s="20"/>
      <c r="I76" s="21"/>
      <c r="J76" s="366" t="s">
        <v>182</v>
      </c>
      <c r="K76" s="156"/>
      <c r="L76" s="156"/>
      <c r="M76" s="217"/>
      <c r="N76" s="380"/>
      <c r="O76" s="444"/>
    </row>
    <row r="77" spans="1:15" ht="13.5" customHeight="1">
      <c r="A77" s="13"/>
      <c r="B77" s="13"/>
      <c r="C77" s="20"/>
      <c r="D77" s="20"/>
      <c r="E77" s="20"/>
      <c r="F77" s="20"/>
      <c r="G77" s="20"/>
      <c r="H77" s="20"/>
      <c r="I77" s="21"/>
      <c r="J77" s="157">
        <v>3</v>
      </c>
      <c r="K77" s="158" t="s">
        <v>45</v>
      </c>
      <c r="L77" s="158"/>
      <c r="M77" s="160">
        <f>ABS(M78+M85+M111+M115)</f>
        <v>2929200</v>
      </c>
      <c r="N77" s="160">
        <f>SUM(N78+N85+N111+N115)</f>
        <v>2900666</v>
      </c>
      <c r="O77" s="442">
        <f>AVERAGE(N77/M77*100)</f>
        <v>99.02587737266147</v>
      </c>
    </row>
    <row r="78" spans="1:15" ht="13.5" customHeight="1">
      <c r="A78" s="13"/>
      <c r="B78" s="13"/>
      <c r="C78" s="20"/>
      <c r="D78" s="20"/>
      <c r="E78" s="20"/>
      <c r="F78" s="20"/>
      <c r="G78" s="20"/>
      <c r="H78" s="20"/>
      <c r="I78" s="21"/>
      <c r="J78" s="294">
        <v>31</v>
      </c>
      <c r="K78" s="168" t="s">
        <v>23</v>
      </c>
      <c r="L78" s="168"/>
      <c r="M78" s="165">
        <f>ABS(M79+M81+M83)</f>
        <v>1787000</v>
      </c>
      <c r="N78" s="165">
        <f>SUM(N79+N81+N83)</f>
        <v>1684549</v>
      </c>
      <c r="O78" s="442">
        <f aca="true" t="shared" si="3" ref="O78:O117">AVERAGE(N78/M78*100)</f>
        <v>94.26687185226636</v>
      </c>
    </row>
    <row r="79" spans="1:15" ht="13.5" customHeight="1">
      <c r="A79" s="13"/>
      <c r="B79" s="13"/>
      <c r="C79" s="20"/>
      <c r="D79" s="20"/>
      <c r="E79" s="20"/>
      <c r="F79" s="20"/>
      <c r="G79" s="20"/>
      <c r="H79" s="20"/>
      <c r="I79" s="21"/>
      <c r="J79" s="182">
        <v>311</v>
      </c>
      <c r="K79" s="169" t="s">
        <v>131</v>
      </c>
      <c r="L79" s="229"/>
      <c r="M79" s="165">
        <v>1355000</v>
      </c>
      <c r="N79" s="165">
        <v>1267790</v>
      </c>
      <c r="O79" s="442">
        <f t="shared" si="3"/>
        <v>93.56383763837638</v>
      </c>
    </row>
    <row r="80" spans="1:15" ht="13.5" customHeight="1">
      <c r="A80" s="13"/>
      <c r="B80" s="13"/>
      <c r="C80" s="20"/>
      <c r="D80" s="20"/>
      <c r="E80" s="20"/>
      <c r="F80" s="20"/>
      <c r="G80" s="20"/>
      <c r="H80" s="20"/>
      <c r="I80" s="21"/>
      <c r="J80" s="182">
        <v>3111</v>
      </c>
      <c r="K80" s="164" t="s">
        <v>88</v>
      </c>
      <c r="L80" s="183"/>
      <c r="M80" s="165">
        <v>1355000</v>
      </c>
      <c r="N80" s="165">
        <v>1267790</v>
      </c>
      <c r="O80" s="442">
        <f t="shared" si="3"/>
        <v>93.56383763837638</v>
      </c>
    </row>
    <row r="81" spans="1:15" ht="13.5" customHeight="1">
      <c r="A81" s="13"/>
      <c r="B81" s="13"/>
      <c r="C81" s="20"/>
      <c r="D81" s="20"/>
      <c r="E81" s="20"/>
      <c r="F81" s="20"/>
      <c r="G81" s="20"/>
      <c r="H81" s="20"/>
      <c r="I81" s="21"/>
      <c r="J81" s="182">
        <v>312</v>
      </c>
      <c r="K81" s="159" t="s">
        <v>632</v>
      </c>
      <c r="L81" s="231"/>
      <c r="M81" s="165">
        <f>SUM(M82)</f>
        <v>215000</v>
      </c>
      <c r="N81" s="165">
        <v>213933</v>
      </c>
      <c r="O81" s="442">
        <f t="shared" si="3"/>
        <v>99.50372093023255</v>
      </c>
    </row>
    <row r="82" spans="1:15" ht="13.5" customHeight="1">
      <c r="A82" s="13"/>
      <c r="B82" s="13"/>
      <c r="C82" s="20"/>
      <c r="D82" s="20"/>
      <c r="E82" s="20"/>
      <c r="F82" s="20"/>
      <c r="G82" s="20"/>
      <c r="H82" s="20"/>
      <c r="I82" s="21"/>
      <c r="J82" s="294">
        <v>3121</v>
      </c>
      <c r="K82" s="158" t="s">
        <v>24</v>
      </c>
      <c r="L82" s="158"/>
      <c r="M82" s="165">
        <v>215000</v>
      </c>
      <c r="N82" s="165">
        <v>213933</v>
      </c>
      <c r="O82" s="442">
        <f t="shared" si="3"/>
        <v>99.50372093023255</v>
      </c>
    </row>
    <row r="83" spans="1:15" ht="13.5" customHeight="1">
      <c r="A83" s="13"/>
      <c r="B83" s="13"/>
      <c r="C83" s="20"/>
      <c r="D83" s="20"/>
      <c r="E83" s="20"/>
      <c r="F83" s="20"/>
      <c r="G83" s="20"/>
      <c r="H83" s="20"/>
      <c r="I83" s="21"/>
      <c r="J83" s="294">
        <v>313</v>
      </c>
      <c r="K83" s="158" t="s">
        <v>47</v>
      </c>
      <c r="L83" s="158"/>
      <c r="M83" s="165">
        <v>217000</v>
      </c>
      <c r="N83" s="165">
        <f>SUM(N84)</f>
        <v>202826</v>
      </c>
      <c r="O83" s="442">
        <f t="shared" si="3"/>
        <v>93.46820276497697</v>
      </c>
    </row>
    <row r="84" spans="1:15" ht="13.5" customHeight="1">
      <c r="A84" s="13"/>
      <c r="B84" s="13"/>
      <c r="C84" s="20"/>
      <c r="D84" s="20"/>
      <c r="E84" s="20"/>
      <c r="F84" s="20"/>
      <c r="G84" s="20"/>
      <c r="H84" s="20"/>
      <c r="I84" s="21"/>
      <c r="J84" s="294">
        <v>3132</v>
      </c>
      <c r="K84" s="293" t="s">
        <v>47</v>
      </c>
      <c r="L84" s="293"/>
      <c r="M84" s="165">
        <v>217000</v>
      </c>
      <c r="N84" s="165">
        <v>202826</v>
      </c>
      <c r="O84" s="442">
        <f t="shared" si="3"/>
        <v>93.46820276497697</v>
      </c>
    </row>
    <row r="85" spans="1:15" ht="13.5" customHeight="1">
      <c r="A85" s="13"/>
      <c r="B85" s="13"/>
      <c r="C85" s="20"/>
      <c r="D85" s="20"/>
      <c r="E85" s="20"/>
      <c r="F85" s="20"/>
      <c r="G85" s="20"/>
      <c r="H85" s="20"/>
      <c r="I85" s="21"/>
      <c r="J85" s="294">
        <v>32</v>
      </c>
      <c r="K85" s="293" t="s">
        <v>46</v>
      </c>
      <c r="L85" s="293"/>
      <c r="M85" s="165">
        <f>ABS(M86+M90+M96+M106)</f>
        <v>965000</v>
      </c>
      <c r="N85" s="165">
        <f>SUM(N86+N90+N96+N106)</f>
        <v>1038037</v>
      </c>
      <c r="O85" s="442">
        <f t="shared" si="3"/>
        <v>107.56860103626944</v>
      </c>
    </row>
    <row r="86" spans="1:15" ht="13.5" customHeight="1">
      <c r="A86" s="13"/>
      <c r="B86" s="13"/>
      <c r="C86" s="20"/>
      <c r="D86" s="20"/>
      <c r="E86" s="20"/>
      <c r="F86" s="20"/>
      <c r="G86" s="20"/>
      <c r="H86" s="20"/>
      <c r="I86" s="21"/>
      <c r="J86" s="294">
        <v>321</v>
      </c>
      <c r="K86" s="293" t="s">
        <v>26</v>
      </c>
      <c r="L86" s="293"/>
      <c r="M86" s="165">
        <f>SUM(M87+M88+M89)</f>
        <v>29000</v>
      </c>
      <c r="N86" s="165">
        <f>AVERAGE(N87+N88+N89)</f>
        <v>22139</v>
      </c>
      <c r="O86" s="442">
        <f t="shared" si="3"/>
        <v>76.34137931034482</v>
      </c>
    </row>
    <row r="87" spans="1:15" ht="13.5" customHeight="1">
      <c r="A87" s="13"/>
      <c r="B87" s="13"/>
      <c r="C87" s="20"/>
      <c r="D87" s="20"/>
      <c r="E87" s="20"/>
      <c r="F87" s="20"/>
      <c r="G87" s="20"/>
      <c r="H87" s="20"/>
      <c r="I87" s="21"/>
      <c r="J87" s="294">
        <v>3211</v>
      </c>
      <c r="K87" s="293" t="s">
        <v>281</v>
      </c>
      <c r="L87" s="293"/>
      <c r="M87" s="165">
        <v>10000</v>
      </c>
      <c r="N87" s="165">
        <v>5129</v>
      </c>
      <c r="O87" s="442">
        <f t="shared" si="3"/>
        <v>51.29</v>
      </c>
    </row>
    <row r="88" spans="1:15" ht="13.5" customHeight="1">
      <c r="A88" s="13"/>
      <c r="B88" s="13"/>
      <c r="C88" s="20"/>
      <c r="D88" s="20"/>
      <c r="E88" s="20"/>
      <c r="F88" s="20"/>
      <c r="G88" s="20"/>
      <c r="H88" s="20"/>
      <c r="I88" s="21"/>
      <c r="J88" s="294">
        <v>3212</v>
      </c>
      <c r="K88" s="293" t="s">
        <v>633</v>
      </c>
      <c r="L88" s="293"/>
      <c r="M88" s="165">
        <v>5000</v>
      </c>
      <c r="N88" s="165">
        <v>3600</v>
      </c>
      <c r="O88" s="442">
        <f t="shared" si="3"/>
        <v>72</v>
      </c>
    </row>
    <row r="89" spans="1:15" ht="13.5" customHeight="1">
      <c r="A89" s="13"/>
      <c r="B89" s="13"/>
      <c r="C89" s="20"/>
      <c r="D89" s="20"/>
      <c r="E89" s="20"/>
      <c r="F89" s="20"/>
      <c r="G89" s="20"/>
      <c r="H89" s="20"/>
      <c r="I89" s="21"/>
      <c r="J89" s="294">
        <v>3213</v>
      </c>
      <c r="K89" s="293" t="s">
        <v>93</v>
      </c>
      <c r="L89" s="293"/>
      <c r="M89" s="165">
        <v>14000</v>
      </c>
      <c r="N89" s="165">
        <v>13410</v>
      </c>
      <c r="O89" s="442">
        <f t="shared" si="3"/>
        <v>95.78571428571429</v>
      </c>
    </row>
    <row r="90" spans="1:15" ht="13.5" customHeight="1">
      <c r="A90" s="13"/>
      <c r="B90" s="13"/>
      <c r="C90" s="20"/>
      <c r="D90" s="20"/>
      <c r="E90" s="20"/>
      <c r="F90" s="20"/>
      <c r="G90" s="20"/>
      <c r="H90" s="20"/>
      <c r="I90" s="21"/>
      <c r="J90" s="294">
        <v>322</v>
      </c>
      <c r="K90" s="293" t="s">
        <v>27</v>
      </c>
      <c r="L90" s="293"/>
      <c r="M90" s="165">
        <f>SUM(M91+M92+M93+M94+M95)</f>
        <v>143000</v>
      </c>
      <c r="N90" s="165">
        <f>SUM(N91+N92+N93+N94+N95)</f>
        <v>146411</v>
      </c>
      <c r="O90" s="442">
        <f t="shared" si="3"/>
        <v>102.38531468531468</v>
      </c>
    </row>
    <row r="91" spans="1:15" ht="13.5" customHeight="1">
      <c r="A91" s="13"/>
      <c r="B91" s="13"/>
      <c r="C91" s="20"/>
      <c r="D91" s="20"/>
      <c r="E91" s="20"/>
      <c r="F91" s="20"/>
      <c r="G91" s="20"/>
      <c r="H91" s="20"/>
      <c r="I91" s="21"/>
      <c r="J91" s="294">
        <v>3221</v>
      </c>
      <c r="K91" s="293" t="s">
        <v>100</v>
      </c>
      <c r="L91" s="293"/>
      <c r="M91" s="165">
        <v>100000</v>
      </c>
      <c r="N91" s="165">
        <v>97247</v>
      </c>
      <c r="O91" s="442">
        <f t="shared" si="3"/>
        <v>97.247</v>
      </c>
    </row>
    <row r="92" spans="1:15" ht="13.5" customHeight="1">
      <c r="A92" s="13"/>
      <c r="B92" s="13"/>
      <c r="C92" s="20"/>
      <c r="D92" s="20"/>
      <c r="E92" s="20"/>
      <c r="F92" s="20"/>
      <c r="G92" s="20"/>
      <c r="H92" s="20"/>
      <c r="I92" s="21"/>
      <c r="J92" s="294">
        <v>3223</v>
      </c>
      <c r="K92" s="293" t="s">
        <v>634</v>
      </c>
      <c r="L92" s="293"/>
      <c r="M92" s="165">
        <v>2000</v>
      </c>
      <c r="N92" s="165">
        <v>13359</v>
      </c>
      <c r="O92" s="442">
        <f t="shared" si="3"/>
        <v>667.95</v>
      </c>
    </row>
    <row r="93" spans="1:15" ht="13.5" customHeight="1">
      <c r="A93" s="13"/>
      <c r="B93" s="13"/>
      <c r="C93" s="20"/>
      <c r="D93" s="20"/>
      <c r="E93" s="20"/>
      <c r="F93" s="20"/>
      <c r="G93" s="20"/>
      <c r="H93" s="20"/>
      <c r="I93" s="21"/>
      <c r="J93" s="294">
        <v>3224</v>
      </c>
      <c r="K93" s="293" t="s">
        <v>784</v>
      </c>
      <c r="L93" s="293"/>
      <c r="M93" s="165">
        <v>15000</v>
      </c>
      <c r="N93" s="165">
        <v>12914</v>
      </c>
      <c r="O93" s="442">
        <f t="shared" si="3"/>
        <v>86.09333333333333</v>
      </c>
    </row>
    <row r="94" spans="1:15" ht="13.5" customHeight="1">
      <c r="A94" s="13"/>
      <c r="B94" s="13"/>
      <c r="C94" s="20"/>
      <c r="D94" s="20"/>
      <c r="E94" s="20"/>
      <c r="F94" s="20"/>
      <c r="G94" s="20"/>
      <c r="H94" s="20"/>
      <c r="I94" s="21"/>
      <c r="J94" s="294">
        <v>3225</v>
      </c>
      <c r="K94" s="293" t="s">
        <v>286</v>
      </c>
      <c r="L94" s="293"/>
      <c r="M94" s="165">
        <v>25000</v>
      </c>
      <c r="N94" s="165">
        <v>22891</v>
      </c>
      <c r="O94" s="442">
        <f t="shared" si="3"/>
        <v>91.56400000000001</v>
      </c>
    </row>
    <row r="95" spans="1:15" ht="13.5" customHeight="1">
      <c r="A95" s="13"/>
      <c r="B95" s="13"/>
      <c r="C95" s="20"/>
      <c r="D95" s="20"/>
      <c r="E95" s="20"/>
      <c r="F95" s="20"/>
      <c r="G95" s="20"/>
      <c r="H95" s="20"/>
      <c r="I95" s="21"/>
      <c r="J95" s="294">
        <v>3227</v>
      </c>
      <c r="K95" s="293" t="s">
        <v>635</v>
      </c>
      <c r="L95" s="293"/>
      <c r="M95" s="165">
        <v>1000</v>
      </c>
      <c r="N95" s="165">
        <v>0</v>
      </c>
      <c r="O95" s="442">
        <f t="shared" si="3"/>
        <v>0</v>
      </c>
    </row>
    <row r="96" spans="1:15" ht="13.5" customHeight="1">
      <c r="A96" s="13"/>
      <c r="B96" s="13"/>
      <c r="C96" s="20"/>
      <c r="D96" s="20"/>
      <c r="E96" s="20"/>
      <c r="F96" s="20"/>
      <c r="G96" s="20"/>
      <c r="H96" s="20"/>
      <c r="I96" s="21"/>
      <c r="J96" s="294">
        <v>323</v>
      </c>
      <c r="K96" s="293" t="s">
        <v>28</v>
      </c>
      <c r="L96" s="293"/>
      <c r="M96" s="165">
        <f>SUM(M97+M98+M99+M100+M101+M102+M103+M104+M105)</f>
        <v>552000</v>
      </c>
      <c r="N96" s="165">
        <f>SUM(N97+N98+N99+N100+N101+N102+N103+N104+N105)</f>
        <v>574726</v>
      </c>
      <c r="O96" s="442">
        <f t="shared" si="3"/>
        <v>104.11702898550726</v>
      </c>
    </row>
    <row r="97" spans="1:15" ht="13.5" customHeight="1">
      <c r="A97" s="13"/>
      <c r="B97" s="13"/>
      <c r="C97" s="20"/>
      <c r="D97" s="20"/>
      <c r="E97" s="20"/>
      <c r="F97" s="20"/>
      <c r="G97" s="20"/>
      <c r="H97" s="20"/>
      <c r="I97" s="21"/>
      <c r="J97" s="167">
        <v>3231</v>
      </c>
      <c r="K97" s="168" t="s">
        <v>636</v>
      </c>
      <c r="L97" s="168"/>
      <c r="M97" s="165">
        <v>206000</v>
      </c>
      <c r="N97" s="165">
        <v>223399</v>
      </c>
      <c r="O97" s="442">
        <f t="shared" si="3"/>
        <v>108.44611650485436</v>
      </c>
    </row>
    <row r="98" spans="1:15" ht="13.5" customHeight="1">
      <c r="A98" s="13"/>
      <c r="B98" s="13"/>
      <c r="C98" s="20"/>
      <c r="D98" s="20"/>
      <c r="E98" s="20"/>
      <c r="F98" s="20"/>
      <c r="G98" s="20"/>
      <c r="H98" s="20"/>
      <c r="I98" s="21"/>
      <c r="J98" s="167">
        <v>3232</v>
      </c>
      <c r="K98" s="168" t="s">
        <v>95</v>
      </c>
      <c r="L98" s="168"/>
      <c r="M98" s="165">
        <v>20000</v>
      </c>
      <c r="N98" s="165">
        <v>19030</v>
      </c>
      <c r="O98" s="442">
        <f t="shared" si="3"/>
        <v>95.15</v>
      </c>
    </row>
    <row r="99" spans="1:15" ht="13.5" customHeight="1">
      <c r="A99" s="13"/>
      <c r="B99" s="13"/>
      <c r="C99" s="20"/>
      <c r="D99" s="20"/>
      <c r="E99" s="20"/>
      <c r="F99" s="20"/>
      <c r="G99" s="20"/>
      <c r="H99" s="20"/>
      <c r="I99" s="21"/>
      <c r="J99" s="167">
        <v>3233</v>
      </c>
      <c r="K99" s="168" t="s">
        <v>92</v>
      </c>
      <c r="L99" s="168"/>
      <c r="M99" s="165">
        <v>80000</v>
      </c>
      <c r="N99" s="165">
        <v>86580</v>
      </c>
      <c r="O99" s="442">
        <f t="shared" si="3"/>
        <v>108.225</v>
      </c>
    </row>
    <row r="100" spans="1:15" ht="13.5" customHeight="1">
      <c r="A100" s="13"/>
      <c r="B100" s="13"/>
      <c r="C100" s="20"/>
      <c r="D100" s="20"/>
      <c r="E100" s="20"/>
      <c r="F100" s="20"/>
      <c r="G100" s="20"/>
      <c r="H100" s="20"/>
      <c r="I100" s="21"/>
      <c r="J100" s="167">
        <v>3234</v>
      </c>
      <c r="K100" s="168" t="s">
        <v>278</v>
      </c>
      <c r="L100" s="168"/>
      <c r="M100" s="165">
        <v>1000</v>
      </c>
      <c r="N100" s="165">
        <v>45</v>
      </c>
      <c r="O100" s="442">
        <f t="shared" si="3"/>
        <v>4.5</v>
      </c>
    </row>
    <row r="101" spans="1:15" ht="13.5" customHeight="1">
      <c r="A101" s="13"/>
      <c r="B101" s="13"/>
      <c r="C101" s="20"/>
      <c r="D101" s="20"/>
      <c r="E101" s="20"/>
      <c r="F101" s="20"/>
      <c r="G101" s="20"/>
      <c r="H101" s="20"/>
      <c r="I101" s="21"/>
      <c r="J101" s="167">
        <v>3235</v>
      </c>
      <c r="K101" s="168" t="s">
        <v>223</v>
      </c>
      <c r="L101" s="168"/>
      <c r="M101" s="165">
        <v>1000</v>
      </c>
      <c r="N101" s="165">
        <v>0</v>
      </c>
      <c r="O101" s="442">
        <f t="shared" si="3"/>
        <v>0</v>
      </c>
    </row>
    <row r="102" spans="1:15" ht="13.5" customHeight="1">
      <c r="A102" s="13"/>
      <c r="B102" s="13"/>
      <c r="C102" s="20"/>
      <c r="D102" s="20"/>
      <c r="E102" s="20"/>
      <c r="F102" s="20"/>
      <c r="G102" s="20"/>
      <c r="H102" s="20"/>
      <c r="I102" s="21"/>
      <c r="J102" s="167">
        <v>3236</v>
      </c>
      <c r="K102" s="168" t="s">
        <v>637</v>
      </c>
      <c r="L102" s="168"/>
      <c r="M102" s="165">
        <v>27000</v>
      </c>
      <c r="N102" s="165">
        <v>26580</v>
      </c>
      <c r="O102" s="442">
        <f t="shared" si="3"/>
        <v>98.44444444444444</v>
      </c>
    </row>
    <row r="103" spans="1:15" ht="13.5" customHeight="1">
      <c r="A103" s="13"/>
      <c r="B103" s="13"/>
      <c r="C103" s="20"/>
      <c r="D103" s="20"/>
      <c r="E103" s="20"/>
      <c r="F103" s="20"/>
      <c r="G103" s="20"/>
      <c r="H103" s="20"/>
      <c r="I103" s="21"/>
      <c r="J103" s="167">
        <v>3237</v>
      </c>
      <c r="K103" s="168" t="s">
        <v>96</v>
      </c>
      <c r="L103" s="168"/>
      <c r="M103" s="165">
        <v>102000</v>
      </c>
      <c r="N103" s="165">
        <v>116240</v>
      </c>
      <c r="O103" s="442">
        <f t="shared" si="3"/>
        <v>113.9607843137255</v>
      </c>
    </row>
    <row r="104" spans="1:15" ht="13.5" customHeight="1">
      <c r="A104" s="13"/>
      <c r="B104" s="13"/>
      <c r="C104" s="20"/>
      <c r="D104" s="20"/>
      <c r="E104" s="20"/>
      <c r="F104" s="20"/>
      <c r="G104" s="20"/>
      <c r="H104" s="20"/>
      <c r="I104" s="21"/>
      <c r="J104" s="167">
        <v>3238</v>
      </c>
      <c r="K104" s="168" t="s">
        <v>280</v>
      </c>
      <c r="L104" s="168"/>
      <c r="M104" s="165">
        <v>70000</v>
      </c>
      <c r="N104" s="165">
        <v>62645</v>
      </c>
      <c r="O104" s="442">
        <f t="shared" si="3"/>
        <v>89.49285714285715</v>
      </c>
    </row>
    <row r="105" spans="1:15" ht="13.5" customHeight="1">
      <c r="A105" s="13"/>
      <c r="B105" s="13"/>
      <c r="C105" s="20"/>
      <c r="D105" s="20"/>
      <c r="E105" s="20"/>
      <c r="F105" s="20"/>
      <c r="G105" s="20"/>
      <c r="H105" s="20"/>
      <c r="I105" s="21"/>
      <c r="J105" s="167">
        <v>3239</v>
      </c>
      <c r="K105" s="168" t="s">
        <v>288</v>
      </c>
      <c r="L105" s="168"/>
      <c r="M105" s="165">
        <v>45000</v>
      </c>
      <c r="N105" s="165">
        <v>40207</v>
      </c>
      <c r="O105" s="442">
        <f t="shared" si="3"/>
        <v>89.3488888888889</v>
      </c>
    </row>
    <row r="106" spans="1:15" ht="13.5" customHeight="1">
      <c r="A106" s="13"/>
      <c r="B106" s="13"/>
      <c r="C106" s="20"/>
      <c r="D106" s="20"/>
      <c r="E106" s="20"/>
      <c r="F106" s="20"/>
      <c r="G106" s="20"/>
      <c r="H106" s="20"/>
      <c r="I106" s="21"/>
      <c r="J106" s="167">
        <v>329</v>
      </c>
      <c r="K106" s="168" t="s">
        <v>29</v>
      </c>
      <c r="L106" s="168"/>
      <c r="M106" s="165">
        <f>SUM(M107+M108+M110+M109)</f>
        <v>241000</v>
      </c>
      <c r="N106" s="165">
        <f>AVERAGE(N107+N108+N109+N110)</f>
        <v>294761</v>
      </c>
      <c r="O106" s="442">
        <f t="shared" si="3"/>
        <v>122.30746887966805</v>
      </c>
    </row>
    <row r="107" spans="1:15" ht="13.5" customHeight="1">
      <c r="A107" s="13"/>
      <c r="B107" s="13"/>
      <c r="C107" s="20"/>
      <c r="D107" s="20"/>
      <c r="E107" s="20"/>
      <c r="F107" s="20"/>
      <c r="G107" s="20"/>
      <c r="H107" s="20"/>
      <c r="I107" s="21"/>
      <c r="J107" s="167">
        <v>3294</v>
      </c>
      <c r="K107" s="168" t="s">
        <v>570</v>
      </c>
      <c r="L107" s="168"/>
      <c r="M107" s="165">
        <v>13000</v>
      </c>
      <c r="N107" s="165">
        <v>11746</v>
      </c>
      <c r="O107" s="442">
        <f t="shared" si="3"/>
        <v>90.35384615384615</v>
      </c>
    </row>
    <row r="108" spans="1:15" ht="13.5" customHeight="1">
      <c r="A108" s="13"/>
      <c r="B108" s="13"/>
      <c r="C108" s="20"/>
      <c r="D108" s="20"/>
      <c r="E108" s="20"/>
      <c r="F108" s="20"/>
      <c r="G108" s="20"/>
      <c r="H108" s="20"/>
      <c r="I108" s="21"/>
      <c r="J108" s="167">
        <v>3295</v>
      </c>
      <c r="K108" s="168" t="s">
        <v>289</v>
      </c>
      <c r="L108" s="168"/>
      <c r="M108" s="165">
        <v>2000</v>
      </c>
      <c r="N108" s="165">
        <v>1963</v>
      </c>
      <c r="O108" s="442">
        <f t="shared" si="3"/>
        <v>98.15</v>
      </c>
    </row>
    <row r="109" spans="1:15" ht="13.5" customHeight="1">
      <c r="A109" s="42"/>
      <c r="B109" s="44"/>
      <c r="C109" s="44"/>
      <c r="D109" s="44"/>
      <c r="E109" s="44"/>
      <c r="F109" s="44"/>
      <c r="G109" s="44"/>
      <c r="H109" s="44"/>
      <c r="I109" s="43"/>
      <c r="J109" s="167">
        <v>3296</v>
      </c>
      <c r="K109" s="168" t="s">
        <v>638</v>
      </c>
      <c r="L109" s="168"/>
      <c r="M109" s="165">
        <v>6000</v>
      </c>
      <c r="N109" s="165">
        <v>5750</v>
      </c>
      <c r="O109" s="442">
        <f t="shared" si="3"/>
        <v>95.83333333333334</v>
      </c>
    </row>
    <row r="110" spans="1:15" ht="13.5" customHeight="1">
      <c r="A110" s="42"/>
      <c r="B110" s="44"/>
      <c r="C110" s="44"/>
      <c r="D110" s="44"/>
      <c r="E110" s="44"/>
      <c r="F110" s="44"/>
      <c r="G110" s="44"/>
      <c r="H110" s="44"/>
      <c r="I110" s="43"/>
      <c r="J110" s="167">
        <v>3299</v>
      </c>
      <c r="K110" s="168" t="s">
        <v>639</v>
      </c>
      <c r="L110" s="168"/>
      <c r="M110" s="165">
        <v>220000</v>
      </c>
      <c r="N110" s="165">
        <v>275302</v>
      </c>
      <c r="O110" s="442">
        <f t="shared" si="3"/>
        <v>125.13727272727273</v>
      </c>
    </row>
    <row r="111" spans="1:15" ht="13.5" customHeight="1">
      <c r="A111" s="40"/>
      <c r="B111" s="34"/>
      <c r="C111" s="34"/>
      <c r="D111" s="34"/>
      <c r="E111" s="34"/>
      <c r="F111" s="34"/>
      <c r="G111" s="34"/>
      <c r="H111" s="34"/>
      <c r="I111" s="34"/>
      <c r="J111" s="294">
        <v>34</v>
      </c>
      <c r="K111" s="293" t="s">
        <v>48</v>
      </c>
      <c r="L111" s="293"/>
      <c r="M111" s="165">
        <v>175000</v>
      </c>
      <c r="N111" s="165">
        <f>SUM(N112)</f>
        <v>175935</v>
      </c>
      <c r="O111" s="442">
        <f t="shared" si="3"/>
        <v>100.53428571428572</v>
      </c>
    </row>
    <row r="112" spans="1:15" ht="13.5" customHeight="1">
      <c r="A112" s="40"/>
      <c r="B112" s="34"/>
      <c r="C112" s="34"/>
      <c r="D112" s="34"/>
      <c r="E112" s="34"/>
      <c r="F112" s="34"/>
      <c r="G112" s="34"/>
      <c r="H112" s="34"/>
      <c r="I112" s="34"/>
      <c r="J112" s="294">
        <v>343</v>
      </c>
      <c r="K112" s="293" t="s">
        <v>31</v>
      </c>
      <c r="L112" s="293"/>
      <c r="M112" s="160">
        <f>SUM(M113+M114)</f>
        <v>175000</v>
      </c>
      <c r="N112" s="165">
        <f>AVERAGE(N113+N114)</f>
        <v>175935</v>
      </c>
      <c r="O112" s="442">
        <f t="shared" si="3"/>
        <v>100.53428571428572</v>
      </c>
    </row>
    <row r="113" spans="1:15" ht="13.5" customHeight="1">
      <c r="A113" s="40"/>
      <c r="B113" s="34"/>
      <c r="C113" s="34"/>
      <c r="D113" s="34"/>
      <c r="E113" s="34"/>
      <c r="F113" s="34"/>
      <c r="G113" s="34"/>
      <c r="H113" s="34"/>
      <c r="I113" s="34"/>
      <c r="J113" s="294">
        <v>3431</v>
      </c>
      <c r="K113" s="293" t="s">
        <v>640</v>
      </c>
      <c r="L113" s="293"/>
      <c r="M113" s="204">
        <v>165000</v>
      </c>
      <c r="N113" s="165">
        <v>167358</v>
      </c>
      <c r="O113" s="442">
        <f t="shared" si="3"/>
        <v>101.42909090909092</v>
      </c>
    </row>
    <row r="114" spans="1:15" ht="13.5" customHeight="1">
      <c r="A114" s="40"/>
      <c r="B114" s="34"/>
      <c r="C114" s="34"/>
      <c r="D114" s="34"/>
      <c r="E114" s="34"/>
      <c r="F114" s="34"/>
      <c r="G114" s="34"/>
      <c r="H114" s="34"/>
      <c r="I114" s="34"/>
      <c r="J114" s="294">
        <v>3433</v>
      </c>
      <c r="K114" s="293" t="s">
        <v>290</v>
      </c>
      <c r="L114" s="293"/>
      <c r="M114" s="165">
        <v>10000</v>
      </c>
      <c r="N114" s="165">
        <v>8577</v>
      </c>
      <c r="O114" s="442">
        <f t="shared" si="3"/>
        <v>85.77</v>
      </c>
    </row>
    <row r="115" spans="1:15" ht="13.5" customHeight="1">
      <c r="A115" s="38"/>
      <c r="B115" s="37"/>
      <c r="C115" s="37"/>
      <c r="D115" s="37"/>
      <c r="E115" s="37"/>
      <c r="F115" s="37"/>
      <c r="G115" s="37"/>
      <c r="H115" s="37"/>
      <c r="I115" s="37"/>
      <c r="J115" s="167">
        <v>36</v>
      </c>
      <c r="K115" s="168" t="s">
        <v>641</v>
      </c>
      <c r="L115" s="168"/>
      <c r="M115" s="295">
        <v>2200</v>
      </c>
      <c r="N115" s="295">
        <f>SUM(N116)</f>
        <v>2145</v>
      </c>
      <c r="O115" s="442">
        <f t="shared" si="3"/>
        <v>97.5</v>
      </c>
    </row>
    <row r="116" spans="1:15" ht="13.5" customHeight="1">
      <c r="A116" s="16"/>
      <c r="B116" s="17"/>
      <c r="C116" s="17"/>
      <c r="D116" s="17"/>
      <c r="E116" s="17"/>
      <c r="F116" s="17"/>
      <c r="G116" s="17"/>
      <c r="H116" s="17"/>
      <c r="I116" s="33"/>
      <c r="J116" s="167">
        <v>363</v>
      </c>
      <c r="K116" s="168" t="s">
        <v>642</v>
      </c>
      <c r="L116" s="168"/>
      <c r="M116" s="295">
        <v>2200</v>
      </c>
      <c r="N116" s="295">
        <v>2145</v>
      </c>
      <c r="O116" s="442">
        <f t="shared" si="3"/>
        <v>97.5</v>
      </c>
    </row>
    <row r="117" spans="1:15" ht="13.5" customHeight="1">
      <c r="A117" s="16"/>
      <c r="B117" s="17"/>
      <c r="C117" s="17"/>
      <c r="D117" s="17"/>
      <c r="E117" s="17"/>
      <c r="F117" s="17"/>
      <c r="G117" s="17"/>
      <c r="H117" s="17"/>
      <c r="I117" s="33"/>
      <c r="J117" s="167">
        <v>3632</v>
      </c>
      <c r="K117" s="168" t="s">
        <v>615</v>
      </c>
      <c r="L117" s="168"/>
      <c r="M117" s="295">
        <v>2200</v>
      </c>
      <c r="N117" s="295">
        <v>2145</v>
      </c>
      <c r="O117" s="442">
        <f t="shared" si="3"/>
        <v>97.5</v>
      </c>
    </row>
    <row r="118" spans="1:15" ht="13.5" customHeight="1">
      <c r="A118" s="16"/>
      <c r="B118" s="17"/>
      <c r="C118" s="17"/>
      <c r="D118" s="17"/>
      <c r="E118" s="17"/>
      <c r="F118" s="17"/>
      <c r="G118" s="17"/>
      <c r="H118" s="17"/>
      <c r="I118" s="33"/>
      <c r="J118" s="381" t="s">
        <v>643</v>
      </c>
      <c r="K118" s="365"/>
      <c r="L118" s="365"/>
      <c r="M118" s="154">
        <f>SUM(M121+M125)</f>
        <v>67200</v>
      </c>
      <c r="N118" s="454">
        <f>SUM(N125)</f>
        <v>65466</v>
      </c>
      <c r="O118" s="455">
        <f>AVERAGE(N118/M118*100)</f>
        <v>97.41964285714285</v>
      </c>
    </row>
    <row r="119" spans="1:15" ht="13.5" customHeight="1">
      <c r="A119" s="16"/>
      <c r="B119" s="17"/>
      <c r="C119" s="17"/>
      <c r="D119" s="17"/>
      <c r="E119" s="17"/>
      <c r="F119" s="17"/>
      <c r="G119" s="17"/>
      <c r="H119" s="17"/>
      <c r="I119" s="33"/>
      <c r="J119" s="371" t="s">
        <v>75</v>
      </c>
      <c r="K119" s="367" t="s">
        <v>173</v>
      </c>
      <c r="L119" s="367"/>
      <c r="M119" s="217"/>
      <c r="N119" s="380"/>
      <c r="O119" s="444"/>
    </row>
    <row r="120" spans="1:15" ht="13.5" customHeight="1">
      <c r="A120" s="16"/>
      <c r="B120" s="17"/>
      <c r="C120" s="17"/>
      <c r="D120" s="17"/>
      <c r="E120" s="17"/>
      <c r="F120" s="17"/>
      <c r="G120" s="17"/>
      <c r="H120" s="17"/>
      <c r="I120" s="33"/>
      <c r="J120" s="371" t="s">
        <v>182</v>
      </c>
      <c r="K120" s="367"/>
      <c r="L120" s="367"/>
      <c r="M120" s="217"/>
      <c r="N120" s="380"/>
      <c r="O120" s="444"/>
    </row>
    <row r="121" spans="1:15" ht="13.5" customHeight="1">
      <c r="A121" s="24"/>
      <c r="B121" s="20"/>
      <c r="C121" s="20"/>
      <c r="D121" s="20"/>
      <c r="E121" s="20"/>
      <c r="F121" s="20"/>
      <c r="G121" s="20"/>
      <c r="H121" s="20"/>
      <c r="I121" s="25"/>
      <c r="J121" s="157">
        <v>3</v>
      </c>
      <c r="K121" s="158" t="s">
        <v>45</v>
      </c>
      <c r="L121" s="158"/>
      <c r="M121" s="210">
        <f>SUM(M122)</f>
        <v>1000</v>
      </c>
      <c r="N121" s="210">
        <v>0</v>
      </c>
      <c r="O121" s="446">
        <f>AVERAGE(N121/M121*100)</f>
        <v>0</v>
      </c>
    </row>
    <row r="122" spans="1:15" ht="13.5" customHeight="1">
      <c r="A122" s="24"/>
      <c r="B122" s="20"/>
      <c r="C122" s="20"/>
      <c r="D122" s="20"/>
      <c r="E122" s="20"/>
      <c r="F122" s="20"/>
      <c r="G122" s="20"/>
      <c r="H122" s="20"/>
      <c r="I122" s="21"/>
      <c r="J122" s="157">
        <v>32</v>
      </c>
      <c r="K122" s="158" t="s">
        <v>25</v>
      </c>
      <c r="L122" s="158"/>
      <c r="M122" s="199">
        <f>SUM(M123)</f>
        <v>1000</v>
      </c>
      <c r="N122" s="199">
        <v>0</v>
      </c>
      <c r="O122" s="446">
        <f aca="true" t="shared" si="4" ref="O122:O129">AVERAGE(N122/M122*100)</f>
        <v>0</v>
      </c>
    </row>
    <row r="123" spans="1:15" ht="13.5" customHeight="1">
      <c r="A123" s="25"/>
      <c r="B123" s="20"/>
      <c r="C123" s="20"/>
      <c r="D123" s="20"/>
      <c r="E123" s="20"/>
      <c r="F123" s="20"/>
      <c r="G123" s="20"/>
      <c r="H123" s="20"/>
      <c r="I123" s="21"/>
      <c r="J123" s="157">
        <v>323</v>
      </c>
      <c r="K123" s="158" t="s">
        <v>28</v>
      </c>
      <c r="L123" s="158"/>
      <c r="M123" s="199">
        <f>SUM(M124)</f>
        <v>1000</v>
      </c>
      <c r="N123" s="199">
        <v>0</v>
      </c>
      <c r="O123" s="446">
        <f t="shared" si="4"/>
        <v>0</v>
      </c>
    </row>
    <row r="124" spans="1:15" ht="13.5" customHeight="1">
      <c r="A124" s="25"/>
      <c r="B124" s="20"/>
      <c r="C124" s="20"/>
      <c r="D124" s="20"/>
      <c r="E124" s="20"/>
      <c r="F124" s="20"/>
      <c r="G124" s="20"/>
      <c r="H124" s="20"/>
      <c r="I124" s="21"/>
      <c r="J124" s="157">
        <v>3238</v>
      </c>
      <c r="K124" s="158" t="s">
        <v>280</v>
      </c>
      <c r="L124" s="158"/>
      <c r="M124" s="199">
        <v>1000</v>
      </c>
      <c r="N124" s="199">
        <v>0</v>
      </c>
      <c r="O124" s="446">
        <f t="shared" si="4"/>
        <v>0</v>
      </c>
    </row>
    <row r="125" spans="1:15" ht="13.5" customHeight="1">
      <c r="A125" s="25"/>
      <c r="B125" s="20"/>
      <c r="C125" s="20"/>
      <c r="D125" s="20"/>
      <c r="E125" s="20"/>
      <c r="F125" s="20"/>
      <c r="G125" s="20"/>
      <c r="H125" s="20"/>
      <c r="I125" s="21"/>
      <c r="J125" s="157">
        <v>4</v>
      </c>
      <c r="K125" s="158" t="s">
        <v>51</v>
      </c>
      <c r="L125" s="158"/>
      <c r="M125" s="165">
        <f>ABS(M126)</f>
        <v>66200</v>
      </c>
      <c r="N125" s="165">
        <f>SUM(N126)</f>
        <v>65466</v>
      </c>
      <c r="O125" s="446">
        <f t="shared" si="4"/>
        <v>98.89123867069486</v>
      </c>
    </row>
    <row r="126" spans="1:15" ht="13.5" customHeight="1">
      <c r="A126" s="25"/>
      <c r="B126" s="20"/>
      <c r="C126" s="20"/>
      <c r="D126" s="20"/>
      <c r="E126" s="20"/>
      <c r="F126" s="20"/>
      <c r="G126" s="20"/>
      <c r="H126" s="20"/>
      <c r="I126" s="21"/>
      <c r="J126" s="294">
        <v>42</v>
      </c>
      <c r="K126" s="293" t="s">
        <v>50</v>
      </c>
      <c r="L126" s="293"/>
      <c r="M126" s="165">
        <f>ABS(M127+M130)</f>
        <v>66200</v>
      </c>
      <c r="N126" s="165">
        <f>SUM(N127)</f>
        <v>65466</v>
      </c>
      <c r="O126" s="446">
        <f t="shared" si="4"/>
        <v>98.89123867069486</v>
      </c>
    </row>
    <row r="127" spans="1:15" ht="13.5" customHeight="1">
      <c r="A127" s="25"/>
      <c r="B127" s="20"/>
      <c r="C127" s="20"/>
      <c r="D127" s="20"/>
      <c r="E127" s="20"/>
      <c r="F127" s="20"/>
      <c r="G127" s="20"/>
      <c r="H127" s="20"/>
      <c r="I127" s="21"/>
      <c r="J127" s="294">
        <v>422</v>
      </c>
      <c r="K127" s="293" t="s">
        <v>38</v>
      </c>
      <c r="L127" s="293"/>
      <c r="M127" s="165">
        <f>SUM(M128+M129)</f>
        <v>66200</v>
      </c>
      <c r="N127" s="165">
        <f>AVERAGE(N128+N129)</f>
        <v>65466</v>
      </c>
      <c r="O127" s="446">
        <f t="shared" si="4"/>
        <v>98.89123867069486</v>
      </c>
    </row>
    <row r="128" spans="1:15" ht="13.5" customHeight="1">
      <c r="A128" s="25"/>
      <c r="B128" s="20"/>
      <c r="C128" s="20"/>
      <c r="D128" s="20"/>
      <c r="E128" s="20"/>
      <c r="F128" s="20"/>
      <c r="G128" s="20"/>
      <c r="H128" s="20"/>
      <c r="I128" s="21"/>
      <c r="J128" s="294">
        <v>4221</v>
      </c>
      <c r="K128" s="293" t="s">
        <v>152</v>
      </c>
      <c r="L128" s="293"/>
      <c r="M128" s="165">
        <v>50200</v>
      </c>
      <c r="N128" s="165">
        <v>50101</v>
      </c>
      <c r="O128" s="446">
        <f t="shared" si="4"/>
        <v>99.80278884462152</v>
      </c>
    </row>
    <row r="129" spans="1:15" ht="13.5" customHeight="1">
      <c r="A129" s="10"/>
      <c r="B129" s="20"/>
      <c r="C129" s="20"/>
      <c r="D129" s="20"/>
      <c r="E129" s="20"/>
      <c r="F129" s="20"/>
      <c r="G129" s="20"/>
      <c r="H129" s="20"/>
      <c r="I129" s="21"/>
      <c r="J129" s="167">
        <v>4223</v>
      </c>
      <c r="K129" s="293" t="s">
        <v>644</v>
      </c>
      <c r="L129" s="293"/>
      <c r="M129" s="165">
        <v>16000</v>
      </c>
      <c r="N129" s="165">
        <v>15365</v>
      </c>
      <c r="O129" s="446">
        <f t="shared" si="4"/>
        <v>96.03125</v>
      </c>
    </row>
    <row r="130" spans="1:15" ht="13.5" customHeight="1">
      <c r="A130" s="10"/>
      <c r="B130" s="20"/>
      <c r="C130" s="20"/>
      <c r="D130" s="20"/>
      <c r="E130" s="20"/>
      <c r="F130" s="20"/>
      <c r="G130" s="20"/>
      <c r="H130" s="20"/>
      <c r="I130" s="21"/>
      <c r="J130" s="167">
        <v>426</v>
      </c>
      <c r="K130" s="293" t="s">
        <v>40</v>
      </c>
      <c r="L130" s="293"/>
      <c r="M130" s="165">
        <f>SUM(M131)</f>
        <v>0</v>
      </c>
      <c r="N130" s="165">
        <v>0</v>
      </c>
      <c r="O130" s="446">
        <v>0</v>
      </c>
    </row>
    <row r="131" spans="1:15" ht="13.5" customHeight="1">
      <c r="A131" s="10"/>
      <c r="B131" s="20"/>
      <c r="C131" s="20"/>
      <c r="D131" s="20"/>
      <c r="E131" s="20"/>
      <c r="F131" s="20"/>
      <c r="G131" s="20"/>
      <c r="H131" s="20"/>
      <c r="I131" s="21"/>
      <c r="J131" s="167">
        <v>4262</v>
      </c>
      <c r="K131" s="293" t="s">
        <v>222</v>
      </c>
      <c r="L131" s="293"/>
      <c r="M131" s="165">
        <v>0</v>
      </c>
      <c r="N131" s="165">
        <v>0</v>
      </c>
      <c r="O131" s="446">
        <v>0</v>
      </c>
    </row>
    <row r="132" spans="1:15" ht="13.5" customHeight="1">
      <c r="A132" s="10"/>
      <c r="B132" s="20"/>
      <c r="C132" s="20"/>
      <c r="D132" s="20"/>
      <c r="E132" s="20"/>
      <c r="F132" s="20"/>
      <c r="G132" s="20"/>
      <c r="H132" s="20"/>
      <c r="I132" s="21"/>
      <c r="J132" s="381" t="s">
        <v>645</v>
      </c>
      <c r="K132" s="365"/>
      <c r="L132" s="365"/>
      <c r="M132" s="454">
        <f>SUM(M135+M139)</f>
        <v>5000</v>
      </c>
      <c r="N132" s="454">
        <f>SUM(N139)</f>
        <v>16808</v>
      </c>
      <c r="O132" s="455">
        <f>AVERAGE(N132/M132*100)</f>
        <v>336.16</v>
      </c>
    </row>
    <row r="133" spans="1:15" ht="13.5" customHeight="1">
      <c r="A133" s="26"/>
      <c r="B133" s="20"/>
      <c r="C133" s="20"/>
      <c r="D133" s="20"/>
      <c r="E133" s="20"/>
      <c r="F133" s="20"/>
      <c r="G133" s="20"/>
      <c r="H133" s="20"/>
      <c r="I133" s="21"/>
      <c r="J133" s="371" t="s">
        <v>75</v>
      </c>
      <c r="K133" s="367" t="s">
        <v>173</v>
      </c>
      <c r="L133" s="367"/>
      <c r="M133" s="217"/>
      <c r="N133" s="380"/>
      <c r="O133" s="444"/>
    </row>
    <row r="134" spans="1:15" ht="13.5" customHeight="1">
      <c r="A134" s="26"/>
      <c r="B134" s="20"/>
      <c r="C134" s="20"/>
      <c r="D134" s="20"/>
      <c r="E134" s="20"/>
      <c r="F134" s="20"/>
      <c r="G134" s="20"/>
      <c r="H134" s="20"/>
      <c r="I134" s="21"/>
      <c r="J134" s="371" t="s">
        <v>646</v>
      </c>
      <c r="K134" s="367"/>
      <c r="L134" s="367"/>
      <c r="M134" s="217"/>
      <c r="N134" s="380"/>
      <c r="O134" s="444"/>
    </row>
    <row r="135" spans="1:15" ht="13.5" customHeight="1">
      <c r="A135" s="26"/>
      <c r="B135" s="20"/>
      <c r="C135" s="20"/>
      <c r="D135" s="20"/>
      <c r="E135" s="20"/>
      <c r="F135" s="20"/>
      <c r="G135" s="20"/>
      <c r="H135" s="20">
        <v>3296</v>
      </c>
      <c r="I135" s="21" t="s">
        <v>613</v>
      </c>
      <c r="J135" s="179">
        <v>5</v>
      </c>
      <c r="K135" s="158" t="s">
        <v>647</v>
      </c>
      <c r="L135" s="158"/>
      <c r="M135" s="160">
        <f>SUM(M136)</f>
        <v>0</v>
      </c>
      <c r="N135" s="160">
        <v>0</v>
      </c>
      <c r="O135" s="442">
        <v>0</v>
      </c>
    </row>
    <row r="136" spans="1:15" ht="13.5" customHeight="1">
      <c r="A136" s="26"/>
      <c r="B136" s="20"/>
      <c r="C136" s="20"/>
      <c r="D136" s="20"/>
      <c r="E136" s="20"/>
      <c r="F136" s="20"/>
      <c r="G136" s="20"/>
      <c r="H136" s="20"/>
      <c r="I136" s="21"/>
      <c r="J136" s="296">
        <v>54</v>
      </c>
      <c r="K136" s="293" t="s">
        <v>608</v>
      </c>
      <c r="L136" s="293"/>
      <c r="M136" s="165">
        <f>SUM(M137)</f>
        <v>0</v>
      </c>
      <c r="N136" s="165">
        <v>0</v>
      </c>
      <c r="O136" s="442">
        <v>0</v>
      </c>
    </row>
    <row r="137" spans="1:15" ht="13.5" customHeight="1">
      <c r="A137" s="26"/>
      <c r="B137" s="20"/>
      <c r="C137" s="20"/>
      <c r="D137" s="20"/>
      <c r="E137" s="20"/>
      <c r="F137" s="20"/>
      <c r="G137" s="20"/>
      <c r="H137" s="20"/>
      <c r="I137" s="21"/>
      <c r="J137" s="296">
        <v>544</v>
      </c>
      <c r="K137" s="293" t="s">
        <v>609</v>
      </c>
      <c r="L137" s="293"/>
      <c r="M137" s="165">
        <f>SUM(M138)</f>
        <v>0</v>
      </c>
      <c r="N137" s="165">
        <v>0</v>
      </c>
      <c r="O137" s="442">
        <v>0</v>
      </c>
    </row>
    <row r="138" spans="1:15" ht="13.5" customHeight="1">
      <c r="A138" s="26"/>
      <c r="B138" s="20"/>
      <c r="C138" s="20"/>
      <c r="D138" s="20"/>
      <c r="E138" s="20"/>
      <c r="F138" s="20"/>
      <c r="G138" s="20"/>
      <c r="H138" s="20">
        <v>342</v>
      </c>
      <c r="I138" s="21" t="s">
        <v>30</v>
      </c>
      <c r="J138" s="296">
        <v>5443</v>
      </c>
      <c r="K138" s="293" t="s">
        <v>608</v>
      </c>
      <c r="L138" s="166"/>
      <c r="M138" s="165">
        <v>0</v>
      </c>
      <c r="N138" s="165">
        <v>0</v>
      </c>
      <c r="O138" s="442">
        <v>0</v>
      </c>
    </row>
    <row r="139" spans="1:15" ht="13.5" customHeight="1">
      <c r="A139" s="26"/>
      <c r="B139" s="20"/>
      <c r="C139" s="20"/>
      <c r="D139" s="20"/>
      <c r="E139" s="20"/>
      <c r="F139" s="20"/>
      <c r="G139" s="20"/>
      <c r="H139" s="20">
        <v>3423</v>
      </c>
      <c r="I139" s="21" t="s">
        <v>614</v>
      </c>
      <c r="J139" s="296">
        <v>3</v>
      </c>
      <c r="K139" s="293" t="s">
        <v>4</v>
      </c>
      <c r="L139" s="166"/>
      <c r="M139" s="295">
        <f>SUM(M140)</f>
        <v>5000</v>
      </c>
      <c r="N139" s="295">
        <f>SUM(N140)</f>
        <v>16808</v>
      </c>
      <c r="O139" s="442">
        <f>AVERAGE(N139/M139*100)</f>
        <v>336.16</v>
      </c>
    </row>
    <row r="140" spans="1:15" ht="13.5" customHeight="1">
      <c r="A140" s="26"/>
      <c r="B140" s="20"/>
      <c r="C140" s="20"/>
      <c r="D140" s="20"/>
      <c r="E140" s="20"/>
      <c r="F140" s="20"/>
      <c r="G140" s="20"/>
      <c r="H140" s="20"/>
      <c r="I140" s="21"/>
      <c r="J140" s="296">
        <v>34</v>
      </c>
      <c r="K140" s="293" t="s">
        <v>48</v>
      </c>
      <c r="L140" s="166"/>
      <c r="M140" s="295">
        <f>SUM(M141)</f>
        <v>5000</v>
      </c>
      <c r="N140" s="295">
        <f>SUM(N141)</f>
        <v>16808</v>
      </c>
      <c r="O140" s="442">
        <f>AVERAGE(N140/M140*100)</f>
        <v>336.16</v>
      </c>
    </row>
    <row r="141" spans="1:15" ht="13.5" customHeight="1">
      <c r="A141" s="26"/>
      <c r="B141" s="20"/>
      <c r="C141" s="20"/>
      <c r="D141" s="20"/>
      <c r="E141" s="20"/>
      <c r="F141" s="20"/>
      <c r="G141" s="20"/>
      <c r="H141" s="20"/>
      <c r="I141" s="21"/>
      <c r="J141" s="296">
        <v>342</v>
      </c>
      <c r="K141" s="293" t="s">
        <v>648</v>
      </c>
      <c r="L141" s="166"/>
      <c r="M141" s="295">
        <f>SUM(M142)</f>
        <v>5000</v>
      </c>
      <c r="N141" s="295">
        <v>16808</v>
      </c>
      <c r="O141" s="442">
        <f>AVERAGE(N141/M141*100)</f>
        <v>336.16</v>
      </c>
    </row>
    <row r="142" spans="1:15" ht="13.5" customHeight="1">
      <c r="A142" s="26"/>
      <c r="B142" s="20"/>
      <c r="C142" s="20"/>
      <c r="D142" s="20"/>
      <c r="E142" s="20"/>
      <c r="F142" s="20"/>
      <c r="G142" s="20"/>
      <c r="H142" s="20"/>
      <c r="I142" s="21"/>
      <c r="J142" s="296">
        <v>3423</v>
      </c>
      <c r="K142" s="293" t="s">
        <v>785</v>
      </c>
      <c r="L142" s="166"/>
      <c r="M142" s="295">
        <v>5000</v>
      </c>
      <c r="N142" s="295">
        <v>16808</v>
      </c>
      <c r="O142" s="442">
        <f>AVERAGE(N142/M142*100)</f>
        <v>336.16</v>
      </c>
    </row>
    <row r="143" spans="1:15" ht="13.5" customHeight="1">
      <c r="A143" s="26"/>
      <c r="B143" s="20"/>
      <c r="C143" s="20"/>
      <c r="D143" s="20"/>
      <c r="E143" s="20"/>
      <c r="F143" s="20"/>
      <c r="G143" s="20"/>
      <c r="H143" s="20"/>
      <c r="I143" s="21"/>
      <c r="J143" s="373" t="s">
        <v>69</v>
      </c>
      <c r="K143" s="370" t="s">
        <v>649</v>
      </c>
      <c r="L143" s="181"/>
      <c r="M143" s="154">
        <f>ABS(M146)</f>
        <v>17000</v>
      </c>
      <c r="N143" s="454">
        <f>SUM(N146)</f>
        <v>16014</v>
      </c>
      <c r="O143" s="455">
        <f>AVERAGE(N143/M143*100)</f>
        <v>94.19999999999999</v>
      </c>
    </row>
    <row r="144" spans="1:15" ht="13.5" customHeight="1">
      <c r="A144" s="26"/>
      <c r="B144" s="20"/>
      <c r="C144" s="20"/>
      <c r="D144" s="20"/>
      <c r="E144" s="20"/>
      <c r="F144" s="20"/>
      <c r="G144" s="20"/>
      <c r="H144" s="20"/>
      <c r="I144" s="21"/>
      <c r="J144" s="366" t="s">
        <v>178</v>
      </c>
      <c r="K144" s="367"/>
      <c r="L144" s="156"/>
      <c r="M144" s="217"/>
      <c r="N144" s="380"/>
      <c r="O144" s="444"/>
    </row>
    <row r="145" spans="1:15" ht="13.5" customHeight="1">
      <c r="A145" s="26"/>
      <c r="B145" s="20"/>
      <c r="C145" s="20"/>
      <c r="D145" s="20"/>
      <c r="E145" s="20"/>
      <c r="F145" s="20"/>
      <c r="G145" s="20"/>
      <c r="H145" s="20"/>
      <c r="I145" s="21"/>
      <c r="J145" s="366" t="s">
        <v>180</v>
      </c>
      <c r="K145" s="367"/>
      <c r="L145" s="156"/>
      <c r="M145" s="217"/>
      <c r="N145" s="380"/>
      <c r="O145" s="444"/>
    </row>
    <row r="146" spans="1:15" ht="13.5" customHeight="1">
      <c r="A146" s="26"/>
      <c r="B146" s="20"/>
      <c r="C146" s="20"/>
      <c r="D146" s="20"/>
      <c r="E146" s="20"/>
      <c r="F146" s="20"/>
      <c r="G146" s="20"/>
      <c r="H146" s="20"/>
      <c r="I146" s="21"/>
      <c r="J146" s="157">
        <v>3</v>
      </c>
      <c r="K146" s="184" t="s">
        <v>4</v>
      </c>
      <c r="L146" s="184"/>
      <c r="M146" s="165">
        <f>SUM(M147)</f>
        <v>17000</v>
      </c>
      <c r="N146" s="165">
        <f>SUM(N147)</f>
        <v>16014</v>
      </c>
      <c r="O146" s="445">
        <f aca="true" t="shared" si="5" ref="O146:O151">AVERAGE(N146/M146*100)</f>
        <v>94.19999999999999</v>
      </c>
    </row>
    <row r="147" spans="1:15" ht="13.5" customHeight="1">
      <c r="A147" s="26"/>
      <c r="B147" s="20"/>
      <c r="C147" s="20"/>
      <c r="D147" s="20"/>
      <c r="E147" s="20"/>
      <c r="F147" s="20"/>
      <c r="G147" s="20"/>
      <c r="H147" s="20">
        <v>3632</v>
      </c>
      <c r="I147" s="21" t="s">
        <v>615</v>
      </c>
      <c r="J147" s="294">
        <v>32</v>
      </c>
      <c r="K147" s="293" t="s">
        <v>25</v>
      </c>
      <c r="L147" s="293"/>
      <c r="M147" s="160">
        <f>SUM(M148)</f>
        <v>17000</v>
      </c>
      <c r="N147" s="165">
        <f>SUM(N148)</f>
        <v>16014</v>
      </c>
      <c r="O147" s="445">
        <f t="shared" si="5"/>
        <v>94.19999999999999</v>
      </c>
    </row>
    <row r="148" spans="1:15" ht="13.5" customHeight="1">
      <c r="A148" s="26"/>
      <c r="B148" s="20"/>
      <c r="C148" s="20"/>
      <c r="D148" s="20"/>
      <c r="E148" s="20"/>
      <c r="F148" s="20"/>
      <c r="G148" s="20"/>
      <c r="H148" s="20"/>
      <c r="I148" s="21"/>
      <c r="J148" s="294">
        <v>329</v>
      </c>
      <c r="K148" s="293" t="s">
        <v>29</v>
      </c>
      <c r="L148" s="293"/>
      <c r="M148" s="160">
        <f>M149</f>
        <v>17000</v>
      </c>
      <c r="N148" s="165">
        <v>16014</v>
      </c>
      <c r="O148" s="445">
        <f t="shared" si="5"/>
        <v>94.19999999999999</v>
      </c>
    </row>
    <row r="149" spans="1:15" ht="13.5" customHeight="1">
      <c r="A149" s="26"/>
      <c r="B149" s="20"/>
      <c r="C149" s="20"/>
      <c r="D149" s="20"/>
      <c r="E149" s="20"/>
      <c r="F149" s="20"/>
      <c r="G149" s="20"/>
      <c r="H149" s="20"/>
      <c r="I149" s="21"/>
      <c r="J149" s="294">
        <v>3299</v>
      </c>
      <c r="K149" s="293" t="s">
        <v>29</v>
      </c>
      <c r="L149" s="293"/>
      <c r="M149" s="160">
        <v>17000</v>
      </c>
      <c r="N149" s="165">
        <v>16014</v>
      </c>
      <c r="O149" s="445">
        <f t="shared" si="5"/>
        <v>94.19999999999999</v>
      </c>
    </row>
    <row r="150" spans="1:15" ht="13.5" customHeight="1">
      <c r="A150" s="26"/>
      <c r="B150" s="20"/>
      <c r="C150" s="20"/>
      <c r="D150" s="20"/>
      <c r="E150" s="20"/>
      <c r="F150" s="20"/>
      <c r="G150" s="20"/>
      <c r="H150" s="20"/>
      <c r="I150" s="21"/>
      <c r="J150" s="577" t="s">
        <v>650</v>
      </c>
      <c r="K150" s="578"/>
      <c r="L150" s="579"/>
      <c r="M150" s="471">
        <f>ABS(M151+M158+M174)</f>
        <v>174700</v>
      </c>
      <c r="N150" s="471">
        <f>AVERAGE(N151+N158+N174)</f>
        <v>174147</v>
      </c>
      <c r="O150" s="523">
        <f t="shared" si="5"/>
        <v>99.68345735546652</v>
      </c>
    </row>
    <row r="151" spans="1:15" ht="13.5" customHeight="1">
      <c r="A151" s="26"/>
      <c r="B151" s="20"/>
      <c r="C151" s="20"/>
      <c r="D151" s="20"/>
      <c r="E151" s="20"/>
      <c r="F151" s="20"/>
      <c r="G151" s="20"/>
      <c r="H151" s="20"/>
      <c r="I151" s="21"/>
      <c r="J151" s="365" t="s">
        <v>651</v>
      </c>
      <c r="K151" s="152"/>
      <c r="L151" s="152"/>
      <c r="M151" s="154">
        <f>ABS(M154)</f>
        <v>102000</v>
      </c>
      <c r="N151" s="454">
        <f>SUM(N154)</f>
        <v>101500</v>
      </c>
      <c r="O151" s="455">
        <f t="shared" si="5"/>
        <v>99.50980392156863</v>
      </c>
    </row>
    <row r="152" spans="1:15" ht="13.5" customHeight="1">
      <c r="A152" s="26"/>
      <c r="B152" s="20"/>
      <c r="C152" s="20"/>
      <c r="D152" s="20"/>
      <c r="E152" s="20"/>
      <c r="F152" s="20"/>
      <c r="G152" s="20"/>
      <c r="H152" s="20"/>
      <c r="I152" s="21"/>
      <c r="J152" s="366" t="s">
        <v>72</v>
      </c>
      <c r="K152" s="367" t="s">
        <v>176</v>
      </c>
      <c r="L152" s="156"/>
      <c r="M152" s="217"/>
      <c r="N152" s="380"/>
      <c r="O152" s="444"/>
    </row>
    <row r="153" spans="1:15" ht="13.5" customHeight="1">
      <c r="A153" s="26"/>
      <c r="B153" s="20"/>
      <c r="C153" s="20"/>
      <c r="D153" s="20"/>
      <c r="E153" s="20"/>
      <c r="F153" s="20"/>
      <c r="G153" s="20"/>
      <c r="H153" s="20"/>
      <c r="I153" s="21"/>
      <c r="J153" s="366" t="s">
        <v>181</v>
      </c>
      <c r="K153" s="156"/>
      <c r="L153" s="156"/>
      <c r="M153" s="217"/>
      <c r="N153" s="380"/>
      <c r="O153" s="444"/>
    </row>
    <row r="154" spans="1:15" ht="13.5" customHeight="1">
      <c r="A154" s="10"/>
      <c r="B154" s="20"/>
      <c r="C154" s="20"/>
      <c r="D154" s="20"/>
      <c r="E154" s="20"/>
      <c r="F154" s="20"/>
      <c r="G154" s="20"/>
      <c r="H154" s="20"/>
      <c r="I154" s="21"/>
      <c r="J154" s="157">
        <v>3</v>
      </c>
      <c r="K154" s="158" t="s">
        <v>45</v>
      </c>
      <c r="L154" s="158"/>
      <c r="M154" s="160">
        <f>ABS(M155)</f>
        <v>102000</v>
      </c>
      <c r="N154" s="160">
        <f>SUM(N155)</f>
        <v>101500</v>
      </c>
      <c r="O154" s="442">
        <f>AVERAGE(N154/M154*100)</f>
        <v>99.50980392156863</v>
      </c>
    </row>
    <row r="155" spans="1:15" ht="13.5" customHeight="1">
      <c r="A155" s="10"/>
      <c r="B155" s="20"/>
      <c r="C155" s="20"/>
      <c r="D155" s="20"/>
      <c r="E155" s="20"/>
      <c r="F155" s="20"/>
      <c r="G155" s="20"/>
      <c r="H155" s="20"/>
      <c r="I155" s="21"/>
      <c r="J155" s="294">
        <v>38</v>
      </c>
      <c r="K155" s="293" t="s">
        <v>33</v>
      </c>
      <c r="L155" s="293"/>
      <c r="M155" s="165">
        <f>ABS(M157)</f>
        <v>102000</v>
      </c>
      <c r="N155" s="165">
        <v>101500</v>
      </c>
      <c r="O155" s="442">
        <f>AVERAGE(N155/M155*100)</f>
        <v>99.50980392156863</v>
      </c>
    </row>
    <row r="156" spans="1:15" ht="13.5" customHeight="1">
      <c r="A156" s="10"/>
      <c r="B156" s="20"/>
      <c r="C156" s="20"/>
      <c r="D156" s="20"/>
      <c r="E156" s="20"/>
      <c r="F156" s="20"/>
      <c r="G156" s="20"/>
      <c r="H156" s="20"/>
      <c r="I156" s="21"/>
      <c r="J156" s="294">
        <v>381</v>
      </c>
      <c r="K156" s="293" t="s">
        <v>34</v>
      </c>
      <c r="L156" s="293"/>
      <c r="M156" s="165">
        <f>SUM(M157)</f>
        <v>102000</v>
      </c>
      <c r="N156" s="165">
        <v>101500</v>
      </c>
      <c r="O156" s="442">
        <f>AVERAGE(N156/M156*100)</f>
        <v>99.50980392156863</v>
      </c>
    </row>
    <row r="157" spans="1:15" ht="13.5" customHeight="1">
      <c r="A157" s="10"/>
      <c r="B157" s="20"/>
      <c r="C157" s="20"/>
      <c r="D157" s="20"/>
      <c r="E157" s="20"/>
      <c r="F157" s="20"/>
      <c r="G157" s="20"/>
      <c r="H157" s="20"/>
      <c r="I157" s="21"/>
      <c r="J157" s="294">
        <v>3811</v>
      </c>
      <c r="K157" s="293" t="s">
        <v>34</v>
      </c>
      <c r="L157" s="293"/>
      <c r="M157" s="165">
        <v>102000</v>
      </c>
      <c r="N157" s="165">
        <v>101500</v>
      </c>
      <c r="O157" s="442">
        <f>AVERAGE(N157/M157*100)</f>
        <v>99.50980392156863</v>
      </c>
    </row>
    <row r="158" spans="1:15" ht="13.5" customHeight="1">
      <c r="A158" s="10"/>
      <c r="B158" s="20"/>
      <c r="C158" s="20"/>
      <c r="D158" s="20"/>
      <c r="E158" s="20"/>
      <c r="F158" s="20"/>
      <c r="G158" s="20"/>
      <c r="H158" s="20"/>
      <c r="I158" s="21"/>
      <c r="J158" s="382" t="s">
        <v>69</v>
      </c>
      <c r="K158" s="383" t="s">
        <v>652</v>
      </c>
      <c r="L158" s="384"/>
      <c r="M158" s="220">
        <f>ABS(M161+M168)</f>
        <v>42700</v>
      </c>
      <c r="N158" s="408">
        <f>SUM(N165+N168)</f>
        <v>42700</v>
      </c>
      <c r="O158" s="449">
        <f>AVERAGE(N158/M158*100)</f>
        <v>100</v>
      </c>
    </row>
    <row r="159" spans="1:15" ht="13.5" customHeight="1">
      <c r="A159" s="10"/>
      <c r="B159" s="20"/>
      <c r="C159" s="20"/>
      <c r="D159" s="20"/>
      <c r="E159" s="20"/>
      <c r="F159" s="20"/>
      <c r="G159" s="20"/>
      <c r="H159" s="20"/>
      <c r="I159" s="21"/>
      <c r="J159" s="366" t="s">
        <v>75</v>
      </c>
      <c r="K159" s="367" t="s">
        <v>176</v>
      </c>
      <c r="L159" s="156"/>
      <c r="M159" s="217"/>
      <c r="N159" s="380"/>
      <c r="O159" s="444"/>
    </row>
    <row r="160" spans="1:15" ht="13.5" customHeight="1">
      <c r="A160" s="10"/>
      <c r="B160" s="20"/>
      <c r="C160" s="20"/>
      <c r="D160" s="20"/>
      <c r="E160" s="20"/>
      <c r="F160" s="20"/>
      <c r="G160" s="20"/>
      <c r="H160" s="20"/>
      <c r="I160" s="21"/>
      <c r="J160" s="366" t="s">
        <v>181</v>
      </c>
      <c r="K160" s="367"/>
      <c r="L160" s="156"/>
      <c r="M160" s="217"/>
      <c r="N160" s="380"/>
      <c r="O160" s="444"/>
    </row>
    <row r="161" spans="1:15" ht="13.5" customHeight="1">
      <c r="A161" s="10"/>
      <c r="B161" s="20"/>
      <c r="C161" s="20"/>
      <c r="D161" s="20"/>
      <c r="E161" s="20"/>
      <c r="F161" s="20"/>
      <c r="G161" s="20"/>
      <c r="H161" s="20"/>
      <c r="I161" s="21"/>
      <c r="J161" s="157">
        <v>3</v>
      </c>
      <c r="K161" s="158" t="s">
        <v>45</v>
      </c>
      <c r="L161" s="158"/>
      <c r="M161" s="160">
        <f>ABS(M162+M165)</f>
        <v>10000</v>
      </c>
      <c r="N161" s="165">
        <f>SUM(N165)</f>
        <v>10000</v>
      </c>
      <c r="O161" s="445">
        <f>AVERAGE(N161/M161*100)</f>
        <v>100</v>
      </c>
    </row>
    <row r="162" spans="1:15" ht="13.5" customHeight="1">
      <c r="A162" s="10"/>
      <c r="B162" s="20"/>
      <c r="C162" s="20"/>
      <c r="D162" s="20"/>
      <c r="E162" s="20"/>
      <c r="F162" s="20"/>
      <c r="G162" s="20"/>
      <c r="H162" s="20"/>
      <c r="I162" s="21"/>
      <c r="J162" s="157">
        <v>32</v>
      </c>
      <c r="K162" s="158" t="s">
        <v>25</v>
      </c>
      <c r="L162" s="158"/>
      <c r="M162" s="160">
        <f>SUM(M164)</f>
        <v>0</v>
      </c>
      <c r="N162" s="165">
        <v>0</v>
      </c>
      <c r="O162" s="445">
        <f>AVERAGE(N162/M170*100)</f>
        <v>0</v>
      </c>
    </row>
    <row r="163" spans="1:15" ht="13.5" customHeight="1">
      <c r="A163" s="10"/>
      <c r="B163" s="20"/>
      <c r="C163" s="20"/>
      <c r="D163" s="20"/>
      <c r="E163" s="20"/>
      <c r="F163" s="20"/>
      <c r="G163" s="20"/>
      <c r="H163" s="20"/>
      <c r="I163" s="21"/>
      <c r="J163" s="157">
        <v>323</v>
      </c>
      <c r="K163" s="158" t="s">
        <v>28</v>
      </c>
      <c r="L163" s="158"/>
      <c r="M163" s="160">
        <f>SUM(M164)</f>
        <v>0</v>
      </c>
      <c r="N163" s="165">
        <v>0</v>
      </c>
      <c r="O163" s="445">
        <f>AVERAGE(N163/M171*100)</f>
        <v>0</v>
      </c>
    </row>
    <row r="164" spans="1:15" ht="13.5" customHeight="1">
      <c r="A164" s="10"/>
      <c r="B164" s="20"/>
      <c r="C164" s="20"/>
      <c r="D164" s="20"/>
      <c r="E164" s="20"/>
      <c r="F164" s="20"/>
      <c r="G164" s="20"/>
      <c r="H164" s="20"/>
      <c r="I164" s="21"/>
      <c r="J164" s="157">
        <v>3237</v>
      </c>
      <c r="K164" s="158" t="s">
        <v>653</v>
      </c>
      <c r="L164" s="158"/>
      <c r="M164" s="160">
        <v>0</v>
      </c>
      <c r="N164" s="165">
        <v>0</v>
      </c>
      <c r="O164" s="445">
        <f>AVERAGE(N164/M172*100)</f>
        <v>0</v>
      </c>
    </row>
    <row r="165" spans="1:15" ht="13.5" customHeight="1">
      <c r="A165" s="10"/>
      <c r="B165" s="20"/>
      <c r="C165" s="20"/>
      <c r="D165" s="20"/>
      <c r="E165" s="20"/>
      <c r="F165" s="20"/>
      <c r="G165" s="20"/>
      <c r="H165" s="20"/>
      <c r="I165" s="21"/>
      <c r="J165" s="294">
        <v>38</v>
      </c>
      <c r="K165" s="385" t="s">
        <v>33</v>
      </c>
      <c r="L165" s="231"/>
      <c r="M165" s="160">
        <f>SUM(M166)</f>
        <v>10000</v>
      </c>
      <c r="N165" s="165">
        <f>SUM(N166)</f>
        <v>10000</v>
      </c>
      <c r="O165" s="445">
        <f>AVERAGE(N165/M165*100)</f>
        <v>100</v>
      </c>
    </row>
    <row r="166" spans="1:15" ht="13.5" customHeight="1">
      <c r="A166" s="16"/>
      <c r="B166" s="17"/>
      <c r="C166" s="17"/>
      <c r="D166" s="17"/>
      <c r="E166" s="17"/>
      <c r="F166" s="17"/>
      <c r="G166" s="17"/>
      <c r="H166" s="17"/>
      <c r="I166" s="33"/>
      <c r="J166" s="294">
        <v>381</v>
      </c>
      <c r="K166" s="385" t="s">
        <v>34</v>
      </c>
      <c r="L166" s="231"/>
      <c r="M166" s="160">
        <f>SUM(M167)</f>
        <v>10000</v>
      </c>
      <c r="N166" s="165">
        <v>10000</v>
      </c>
      <c r="O166" s="445">
        <f>AVERAGE(N166/M165*100)</f>
        <v>100</v>
      </c>
    </row>
    <row r="167" spans="1:15" ht="13.5" customHeight="1">
      <c r="A167" s="16"/>
      <c r="B167" s="17"/>
      <c r="C167" s="17"/>
      <c r="D167" s="17"/>
      <c r="E167" s="17"/>
      <c r="F167" s="17"/>
      <c r="G167" s="17"/>
      <c r="H167" s="17"/>
      <c r="I167" s="33"/>
      <c r="J167" s="294">
        <v>3811</v>
      </c>
      <c r="K167" s="385" t="s">
        <v>34</v>
      </c>
      <c r="L167" s="231"/>
      <c r="M167" s="160">
        <v>10000</v>
      </c>
      <c r="N167" s="165">
        <v>10000</v>
      </c>
      <c r="O167" s="445">
        <f>AVERAGE(N167/M167*100)</f>
        <v>100</v>
      </c>
    </row>
    <row r="168" spans="1:15" ht="13.5" customHeight="1">
      <c r="A168" s="16"/>
      <c r="B168" s="17"/>
      <c r="C168" s="17"/>
      <c r="D168" s="17"/>
      <c r="E168" s="17"/>
      <c r="F168" s="17"/>
      <c r="G168" s="17"/>
      <c r="H168" s="17"/>
      <c r="I168" s="33"/>
      <c r="J168" s="386" t="s">
        <v>151</v>
      </c>
      <c r="K168" s="383" t="s">
        <v>189</v>
      </c>
      <c r="L168" s="387"/>
      <c r="M168" s="220">
        <f>SUM(M170)</f>
        <v>32700</v>
      </c>
      <c r="N168" s="408">
        <f>SUM(N170)</f>
        <v>32700</v>
      </c>
      <c r="O168" s="449">
        <f>AVERAGE(N168/M168*100)</f>
        <v>100</v>
      </c>
    </row>
    <row r="169" spans="1:15" ht="13.5" customHeight="1">
      <c r="A169" s="16"/>
      <c r="B169" s="17"/>
      <c r="C169" s="17"/>
      <c r="D169" s="17"/>
      <c r="E169" s="17"/>
      <c r="F169" s="17"/>
      <c r="G169" s="17"/>
      <c r="H169" s="17"/>
      <c r="I169" s="33"/>
      <c r="J169" s="371" t="s">
        <v>181</v>
      </c>
      <c r="K169" s="367"/>
      <c r="L169" s="388"/>
      <c r="M169" s="217"/>
      <c r="N169" s="380"/>
      <c r="O169" s="444"/>
    </row>
    <row r="170" spans="1:15" ht="13.5" customHeight="1">
      <c r="A170" s="10"/>
      <c r="B170" s="20"/>
      <c r="C170" s="20"/>
      <c r="D170" s="20"/>
      <c r="E170" s="20"/>
      <c r="F170" s="20"/>
      <c r="G170" s="20"/>
      <c r="H170" s="20"/>
      <c r="I170" s="21"/>
      <c r="J170" s="157">
        <v>3</v>
      </c>
      <c r="K170" s="158" t="s">
        <v>4</v>
      </c>
      <c r="L170" s="158"/>
      <c r="M170" s="160">
        <v>32700</v>
      </c>
      <c r="N170" s="165">
        <f>SUM(N171)</f>
        <v>32700</v>
      </c>
      <c r="O170" s="445">
        <f>AVERAGE(N170/M170*100)</f>
        <v>100</v>
      </c>
    </row>
    <row r="171" spans="1:15" ht="13.5" customHeight="1">
      <c r="A171" s="10"/>
      <c r="B171" s="20"/>
      <c r="C171" s="20"/>
      <c r="D171" s="20"/>
      <c r="E171" s="20"/>
      <c r="F171" s="20"/>
      <c r="G171" s="20"/>
      <c r="H171" s="20"/>
      <c r="I171" s="21"/>
      <c r="J171" s="294">
        <v>32</v>
      </c>
      <c r="K171" s="293" t="s">
        <v>25</v>
      </c>
      <c r="L171" s="293"/>
      <c r="M171" s="165">
        <v>32700</v>
      </c>
      <c r="N171" s="165">
        <v>32700</v>
      </c>
      <c r="O171" s="445">
        <f>AVERAGE(N171/M171*100)</f>
        <v>100</v>
      </c>
    </row>
    <row r="172" spans="1:15" ht="13.5" customHeight="1">
      <c r="A172" s="10"/>
      <c r="B172" s="20"/>
      <c r="C172" s="20"/>
      <c r="D172" s="20"/>
      <c r="E172" s="20"/>
      <c r="F172" s="20"/>
      <c r="G172" s="20"/>
      <c r="H172" s="20"/>
      <c r="I172" s="21"/>
      <c r="J172" s="294">
        <v>329</v>
      </c>
      <c r="K172" s="293" t="s">
        <v>29</v>
      </c>
      <c r="L172" s="293"/>
      <c r="M172" s="165">
        <v>32700</v>
      </c>
      <c r="N172" s="165">
        <v>32700</v>
      </c>
      <c r="O172" s="445">
        <f>AVERAGE(N172/M172*100)</f>
        <v>100</v>
      </c>
    </row>
    <row r="173" spans="1:15" ht="13.5" customHeight="1">
      <c r="A173" s="10"/>
      <c r="B173" s="20"/>
      <c r="C173" s="20"/>
      <c r="D173" s="20"/>
      <c r="E173" s="20"/>
      <c r="F173" s="20"/>
      <c r="G173" s="20"/>
      <c r="H173" s="20"/>
      <c r="I173" s="21"/>
      <c r="J173" s="294">
        <v>3299</v>
      </c>
      <c r="K173" s="293" t="s">
        <v>29</v>
      </c>
      <c r="L173" s="293"/>
      <c r="M173" s="165">
        <v>32700</v>
      </c>
      <c r="N173" s="165">
        <v>32700</v>
      </c>
      <c r="O173" s="445">
        <f>AVERAGE(N173/M173*100)</f>
        <v>100</v>
      </c>
    </row>
    <row r="174" spans="1:15" ht="13.5" customHeight="1">
      <c r="A174" s="10"/>
      <c r="B174" s="20"/>
      <c r="C174" s="20"/>
      <c r="D174" s="20"/>
      <c r="E174" s="20"/>
      <c r="F174" s="20"/>
      <c r="G174" s="20"/>
      <c r="H174" s="20"/>
      <c r="I174" s="21"/>
      <c r="J174" s="389" t="s">
        <v>70</v>
      </c>
      <c r="K174" s="370" t="s">
        <v>654</v>
      </c>
      <c r="L174" s="374"/>
      <c r="M174" s="154">
        <f>ABS(M177)</f>
        <v>30000</v>
      </c>
      <c r="N174" s="454">
        <f>SUM(N177)</f>
        <v>29947</v>
      </c>
      <c r="O174" s="455">
        <f>AVERAGE(N174/M174*100)</f>
        <v>99.82333333333332</v>
      </c>
    </row>
    <row r="175" spans="1:15" ht="13.5" customHeight="1">
      <c r="A175" s="10"/>
      <c r="B175" s="20"/>
      <c r="C175" s="20"/>
      <c r="D175" s="20"/>
      <c r="E175" s="20"/>
      <c r="F175" s="20"/>
      <c r="G175" s="20"/>
      <c r="H175" s="20">
        <v>4223</v>
      </c>
      <c r="I175" s="21" t="s">
        <v>616</v>
      </c>
      <c r="J175" s="390" t="s">
        <v>75</v>
      </c>
      <c r="K175" s="367" t="s">
        <v>196</v>
      </c>
      <c r="L175" s="367"/>
      <c r="M175" s="217"/>
      <c r="N175" s="380"/>
      <c r="O175" s="444"/>
    </row>
    <row r="176" spans="1:15" ht="13.5" customHeight="1">
      <c r="A176" s="10"/>
      <c r="B176" s="20"/>
      <c r="C176" s="20"/>
      <c r="D176" s="20"/>
      <c r="E176" s="20"/>
      <c r="F176" s="20"/>
      <c r="G176" s="20"/>
      <c r="H176" s="20"/>
      <c r="I176" s="21"/>
      <c r="J176" s="390" t="s">
        <v>194</v>
      </c>
      <c r="K176" s="367"/>
      <c r="L176" s="367"/>
      <c r="M176" s="217"/>
      <c r="N176" s="380"/>
      <c r="O176" s="444"/>
    </row>
    <row r="177" spans="1:15" ht="13.5" customHeight="1">
      <c r="A177" s="37"/>
      <c r="B177" s="37"/>
      <c r="C177" s="37"/>
      <c r="D177" s="37"/>
      <c r="E177" s="37"/>
      <c r="F177" s="37"/>
      <c r="G177" s="37"/>
      <c r="H177" s="37"/>
      <c r="I177" s="39"/>
      <c r="J177" s="157">
        <v>3</v>
      </c>
      <c r="K177" s="158" t="s">
        <v>45</v>
      </c>
      <c r="L177" s="158"/>
      <c r="M177" s="160">
        <f>ABS(M178)</f>
        <v>30000</v>
      </c>
      <c r="N177" s="160">
        <f>SUM(N178)</f>
        <v>29947</v>
      </c>
      <c r="O177" s="442">
        <f aca="true" t="shared" si="6" ref="O177:O182">AVERAGE(N177/M177*100)</f>
        <v>99.82333333333332</v>
      </c>
    </row>
    <row r="178" spans="1:15" ht="13.5" customHeight="1">
      <c r="A178" s="37"/>
      <c r="B178" s="37"/>
      <c r="C178" s="37"/>
      <c r="D178" s="37"/>
      <c r="E178" s="37"/>
      <c r="F178" s="37"/>
      <c r="G178" s="37"/>
      <c r="H178" s="37"/>
      <c r="I178" s="39"/>
      <c r="J178" s="294">
        <v>38</v>
      </c>
      <c r="K178" s="293" t="s">
        <v>33</v>
      </c>
      <c r="L178" s="293"/>
      <c r="M178" s="165">
        <f>ABS(M180)</f>
        <v>30000</v>
      </c>
      <c r="N178" s="165">
        <v>29947</v>
      </c>
      <c r="O178" s="442">
        <f t="shared" si="6"/>
        <v>99.82333333333332</v>
      </c>
    </row>
    <row r="179" spans="1:15" ht="13.5" customHeight="1">
      <c r="A179" s="37"/>
      <c r="B179" s="37"/>
      <c r="C179" s="37"/>
      <c r="D179" s="37"/>
      <c r="E179" s="37"/>
      <c r="F179" s="37"/>
      <c r="G179" s="37"/>
      <c r="H179" s="37"/>
      <c r="I179" s="39"/>
      <c r="J179" s="167">
        <v>381</v>
      </c>
      <c r="K179" s="168" t="s">
        <v>34</v>
      </c>
      <c r="L179" s="168"/>
      <c r="M179" s="165">
        <f>SUM(M180)</f>
        <v>30000</v>
      </c>
      <c r="N179" s="165">
        <v>29947</v>
      </c>
      <c r="O179" s="442">
        <f t="shared" si="6"/>
        <v>99.82333333333332</v>
      </c>
    </row>
    <row r="180" spans="1:15" ht="13.5" customHeight="1">
      <c r="A180" s="10"/>
      <c r="B180" s="20"/>
      <c r="C180" s="20"/>
      <c r="D180" s="20"/>
      <c r="E180" s="20"/>
      <c r="F180" s="20"/>
      <c r="G180" s="20"/>
      <c r="H180" s="20"/>
      <c r="I180" s="25"/>
      <c r="J180" s="167">
        <v>3811</v>
      </c>
      <c r="K180" s="168" t="s">
        <v>34</v>
      </c>
      <c r="L180" s="168"/>
      <c r="M180" s="165">
        <v>30000</v>
      </c>
      <c r="N180" s="165">
        <v>29947</v>
      </c>
      <c r="O180" s="442">
        <f t="shared" si="6"/>
        <v>99.82333333333332</v>
      </c>
    </row>
    <row r="181" spans="1:15" ht="13.5" customHeight="1">
      <c r="A181" s="10"/>
      <c r="B181" s="20"/>
      <c r="C181" s="20"/>
      <c r="D181" s="20"/>
      <c r="E181" s="20"/>
      <c r="F181" s="20"/>
      <c r="G181" s="20"/>
      <c r="H181" s="20"/>
      <c r="I181" s="25"/>
      <c r="J181" s="577" t="s">
        <v>655</v>
      </c>
      <c r="K181" s="578"/>
      <c r="L181" s="579"/>
      <c r="M181" s="471">
        <f>ABS(M182+M189+M196)</f>
        <v>100000</v>
      </c>
      <c r="N181" s="471">
        <f>SUM(N182)</f>
        <v>94500</v>
      </c>
      <c r="O181" s="523">
        <f t="shared" si="6"/>
        <v>94.5</v>
      </c>
    </row>
    <row r="182" spans="1:15" ht="13.5" customHeight="1">
      <c r="A182" s="10"/>
      <c r="B182" s="20"/>
      <c r="C182" s="20"/>
      <c r="D182" s="20"/>
      <c r="E182" s="20"/>
      <c r="F182" s="20"/>
      <c r="G182" s="20"/>
      <c r="H182" s="20"/>
      <c r="I182" s="25"/>
      <c r="J182" s="391" t="s">
        <v>656</v>
      </c>
      <c r="K182" s="392"/>
      <c r="L182" s="392"/>
      <c r="M182" s="185">
        <f>ABS(M185)</f>
        <v>100000</v>
      </c>
      <c r="N182" s="456">
        <f>SUM(N185)</f>
        <v>94500</v>
      </c>
      <c r="O182" s="457">
        <f t="shared" si="6"/>
        <v>94.5</v>
      </c>
    </row>
    <row r="183" spans="1:15" ht="13.5" customHeight="1">
      <c r="A183" s="10"/>
      <c r="B183" s="20"/>
      <c r="C183" s="20"/>
      <c r="D183" s="20"/>
      <c r="E183" s="20"/>
      <c r="F183" s="20"/>
      <c r="G183" s="20"/>
      <c r="H183" s="20"/>
      <c r="I183" s="25"/>
      <c r="J183" s="371" t="s">
        <v>75</v>
      </c>
      <c r="K183" s="367" t="s">
        <v>657</v>
      </c>
      <c r="L183" s="367"/>
      <c r="M183" s="217"/>
      <c r="N183" s="380"/>
      <c r="O183" s="444"/>
    </row>
    <row r="184" spans="1:15" ht="13.5" customHeight="1">
      <c r="A184" s="10"/>
      <c r="B184" s="20"/>
      <c r="C184" s="20"/>
      <c r="D184" s="20"/>
      <c r="E184" s="9"/>
      <c r="F184" s="20"/>
      <c r="G184" s="20"/>
      <c r="H184" s="20"/>
      <c r="I184" s="25"/>
      <c r="J184" s="371" t="s">
        <v>179</v>
      </c>
      <c r="K184" s="367"/>
      <c r="L184" s="367"/>
      <c r="M184" s="217"/>
      <c r="N184" s="380"/>
      <c r="O184" s="444"/>
    </row>
    <row r="185" spans="1:15" ht="13.5" customHeight="1">
      <c r="A185" s="10"/>
      <c r="B185" s="20"/>
      <c r="C185" s="20"/>
      <c r="D185" s="20"/>
      <c r="E185" s="9"/>
      <c r="F185" s="20"/>
      <c r="G185" s="20"/>
      <c r="H185" s="20"/>
      <c r="I185" s="25"/>
      <c r="J185" s="157">
        <v>4</v>
      </c>
      <c r="K185" s="158" t="s">
        <v>51</v>
      </c>
      <c r="L185" s="158"/>
      <c r="M185" s="160">
        <f>ABS(M186)</f>
        <v>100000</v>
      </c>
      <c r="N185" s="165">
        <f>SUM(N186)</f>
        <v>94500</v>
      </c>
      <c r="O185" s="445">
        <f>AVERAGE(N185/M185*100)</f>
        <v>94.5</v>
      </c>
    </row>
    <row r="186" spans="1:15" ht="13.5" customHeight="1">
      <c r="A186" s="10"/>
      <c r="B186" s="20"/>
      <c r="C186" s="20"/>
      <c r="D186" s="20"/>
      <c r="E186" s="9"/>
      <c r="F186" s="20"/>
      <c r="G186" s="20"/>
      <c r="H186" s="20"/>
      <c r="I186" s="25"/>
      <c r="J186" s="294">
        <v>42</v>
      </c>
      <c r="K186" s="293" t="s">
        <v>50</v>
      </c>
      <c r="L186" s="293"/>
      <c r="M186" s="165">
        <f>ABS(M188)</f>
        <v>100000</v>
      </c>
      <c r="N186" s="165">
        <v>94500</v>
      </c>
      <c r="O186" s="445">
        <f>AVERAGE(N186/M186*100)</f>
        <v>94.5</v>
      </c>
    </row>
    <row r="187" spans="1:15" ht="13.5" customHeight="1">
      <c r="A187" s="10"/>
      <c r="B187" s="20"/>
      <c r="C187" s="20"/>
      <c r="D187" s="20"/>
      <c r="E187" s="9"/>
      <c r="F187" s="20"/>
      <c r="G187" s="20"/>
      <c r="H187" s="20"/>
      <c r="I187" s="25"/>
      <c r="J187" s="294">
        <v>426</v>
      </c>
      <c r="K187" s="293" t="s">
        <v>40</v>
      </c>
      <c r="L187" s="293"/>
      <c r="M187" s="165">
        <f>SUM(M188)</f>
        <v>100000</v>
      </c>
      <c r="N187" s="165">
        <v>94500</v>
      </c>
      <c r="O187" s="445">
        <f>AVERAGE(N187/M187*100)</f>
        <v>94.5</v>
      </c>
    </row>
    <row r="188" spans="1:15" ht="13.5" customHeight="1">
      <c r="A188" s="10"/>
      <c r="B188" s="20"/>
      <c r="C188" s="20"/>
      <c r="D188" s="20"/>
      <c r="E188" s="9"/>
      <c r="F188" s="20"/>
      <c r="G188" s="20"/>
      <c r="H188" s="20"/>
      <c r="I188" s="25"/>
      <c r="J188" s="296">
        <v>4263</v>
      </c>
      <c r="K188" s="293" t="s">
        <v>40</v>
      </c>
      <c r="L188" s="293"/>
      <c r="M188" s="165">
        <v>100000</v>
      </c>
      <c r="N188" s="165">
        <v>94500</v>
      </c>
      <c r="O188" s="445">
        <f>AVERAGE(N188/M188*100)</f>
        <v>94.5</v>
      </c>
    </row>
    <row r="189" spans="1:15" ht="13.5" customHeight="1">
      <c r="A189" s="10"/>
      <c r="B189" s="20"/>
      <c r="C189" s="20"/>
      <c r="D189" s="20"/>
      <c r="E189" s="9"/>
      <c r="F189" s="20"/>
      <c r="G189" s="20"/>
      <c r="H189" s="20"/>
      <c r="I189" s="25"/>
      <c r="J189" s="391" t="s">
        <v>658</v>
      </c>
      <c r="K189" s="392"/>
      <c r="L189" s="392"/>
      <c r="M189" s="185">
        <f>ABS(M192)</f>
        <v>0</v>
      </c>
      <c r="N189" s="456">
        <v>0</v>
      </c>
      <c r="O189" s="457">
        <f>ABS(O192)</f>
        <v>0</v>
      </c>
    </row>
    <row r="190" spans="1:15" ht="13.5" customHeight="1">
      <c r="A190" s="10"/>
      <c r="B190" s="20"/>
      <c r="C190" s="20"/>
      <c r="D190" s="20"/>
      <c r="E190" s="9"/>
      <c r="F190" s="20"/>
      <c r="G190" s="20"/>
      <c r="H190" s="20"/>
      <c r="I190" s="25"/>
      <c r="J190" s="371" t="s">
        <v>75</v>
      </c>
      <c r="K190" s="367" t="s">
        <v>213</v>
      </c>
      <c r="L190" s="367"/>
      <c r="M190" s="217"/>
      <c r="N190" s="380"/>
      <c r="O190" s="444"/>
    </row>
    <row r="191" spans="1:15" ht="13.5" customHeight="1">
      <c r="A191" s="10"/>
      <c r="B191" s="20"/>
      <c r="C191" s="20"/>
      <c r="D191" s="20"/>
      <c r="E191" s="9"/>
      <c r="F191" s="20"/>
      <c r="G191" s="20"/>
      <c r="H191" s="20"/>
      <c r="I191" s="25"/>
      <c r="J191" s="371" t="s">
        <v>179</v>
      </c>
      <c r="K191" s="367"/>
      <c r="L191" s="367"/>
      <c r="M191" s="217"/>
      <c r="N191" s="380"/>
      <c r="O191" s="444"/>
    </row>
    <row r="192" spans="1:15" ht="13.5" customHeight="1">
      <c r="A192" s="10"/>
      <c r="B192" s="20"/>
      <c r="C192" s="20"/>
      <c r="D192" s="20"/>
      <c r="E192" s="9"/>
      <c r="F192" s="20"/>
      <c r="G192" s="20"/>
      <c r="H192" s="20"/>
      <c r="I192" s="25"/>
      <c r="J192" s="157">
        <v>4</v>
      </c>
      <c r="K192" s="158" t="s">
        <v>51</v>
      </c>
      <c r="L192" s="158"/>
      <c r="M192" s="160">
        <f>ABS(M193)</f>
        <v>0</v>
      </c>
      <c r="N192" s="165">
        <v>0</v>
      </c>
      <c r="O192" s="445">
        <f>ABS(O193)</f>
        <v>0</v>
      </c>
    </row>
    <row r="193" spans="1:15" ht="13.5" customHeight="1">
      <c r="A193" s="10"/>
      <c r="B193" s="20"/>
      <c r="C193" s="20"/>
      <c r="D193" s="20"/>
      <c r="E193" s="9"/>
      <c r="F193" s="20"/>
      <c r="G193" s="20"/>
      <c r="H193" s="20"/>
      <c r="I193" s="25"/>
      <c r="J193" s="294">
        <v>42</v>
      </c>
      <c r="K193" s="293" t="s">
        <v>50</v>
      </c>
      <c r="L193" s="293"/>
      <c r="M193" s="165">
        <f>ABS(M195)</f>
        <v>0</v>
      </c>
      <c r="N193" s="165">
        <v>0</v>
      </c>
      <c r="O193" s="445">
        <f>ABS(O195)</f>
        <v>0</v>
      </c>
    </row>
    <row r="194" spans="1:15" ht="13.5" customHeight="1">
      <c r="A194" s="10"/>
      <c r="B194" s="20"/>
      <c r="C194" s="20"/>
      <c r="D194" s="20"/>
      <c r="E194" s="9"/>
      <c r="F194" s="20"/>
      <c r="G194" s="20"/>
      <c r="H194" s="20"/>
      <c r="I194" s="25"/>
      <c r="J194" s="294">
        <v>426</v>
      </c>
      <c r="K194" s="293" t="s">
        <v>40</v>
      </c>
      <c r="L194" s="293"/>
      <c r="M194" s="165">
        <f>SUM(M195)</f>
        <v>0</v>
      </c>
      <c r="N194" s="165">
        <v>0</v>
      </c>
      <c r="O194" s="445">
        <f>SUM(O195)</f>
        <v>0</v>
      </c>
    </row>
    <row r="195" spans="1:15" ht="13.5" customHeight="1">
      <c r="A195" s="10"/>
      <c r="B195" s="20"/>
      <c r="C195" s="20"/>
      <c r="D195" s="20"/>
      <c r="E195" s="9"/>
      <c r="F195" s="20"/>
      <c r="G195" s="20"/>
      <c r="H195" s="20">
        <v>84431</v>
      </c>
      <c r="I195" s="25" t="s">
        <v>617</v>
      </c>
      <c r="J195" s="296">
        <v>4263</v>
      </c>
      <c r="K195" s="293" t="s">
        <v>40</v>
      </c>
      <c r="L195" s="293"/>
      <c r="M195" s="165">
        <v>0</v>
      </c>
      <c r="N195" s="165">
        <v>0</v>
      </c>
      <c r="O195" s="445">
        <v>0</v>
      </c>
    </row>
    <row r="196" spans="1:15" ht="13.5" customHeight="1">
      <c r="A196" s="40"/>
      <c r="B196" s="34"/>
      <c r="C196" s="34"/>
      <c r="D196" s="34"/>
      <c r="E196" s="34"/>
      <c r="F196" s="34"/>
      <c r="G196" s="34"/>
      <c r="H196" s="34"/>
      <c r="I196" s="34"/>
      <c r="J196" s="391" t="s">
        <v>659</v>
      </c>
      <c r="K196" s="392"/>
      <c r="L196" s="392"/>
      <c r="M196" s="185">
        <f>SUM(M199)</f>
        <v>0</v>
      </c>
      <c r="N196" s="456">
        <v>0</v>
      </c>
      <c r="O196" s="457">
        <f>SUM(O199)</f>
        <v>0</v>
      </c>
    </row>
    <row r="197" spans="1:15" ht="13.5" customHeight="1">
      <c r="A197" s="40"/>
      <c r="B197" s="34"/>
      <c r="C197" s="34"/>
      <c r="D197" s="34"/>
      <c r="E197" s="34"/>
      <c r="F197" s="34"/>
      <c r="G197" s="34"/>
      <c r="H197" s="34"/>
      <c r="I197" s="34"/>
      <c r="J197" s="371" t="s">
        <v>660</v>
      </c>
      <c r="K197" s="367"/>
      <c r="L197" s="367"/>
      <c r="M197" s="375"/>
      <c r="N197" s="408"/>
      <c r="O197" s="449"/>
    </row>
    <row r="198" spans="1:15" ht="13.5" customHeight="1">
      <c r="A198" s="38"/>
      <c r="B198" s="37"/>
      <c r="C198" s="37"/>
      <c r="D198" s="37"/>
      <c r="E198" s="37"/>
      <c r="F198" s="37"/>
      <c r="G198" s="37"/>
      <c r="H198" s="37"/>
      <c r="I198" s="37"/>
      <c r="J198" s="371" t="s">
        <v>261</v>
      </c>
      <c r="K198" s="367"/>
      <c r="L198" s="367"/>
      <c r="M198" s="375"/>
      <c r="N198" s="408"/>
      <c r="O198" s="449"/>
    </row>
    <row r="199" spans="1:15" ht="13.5" customHeight="1">
      <c r="A199" s="38"/>
      <c r="B199" s="37"/>
      <c r="C199" s="37"/>
      <c r="D199" s="37"/>
      <c r="E199" s="37"/>
      <c r="F199" s="37"/>
      <c r="G199" s="37"/>
      <c r="H199" s="37"/>
      <c r="I199" s="37"/>
      <c r="J199" s="179">
        <v>4</v>
      </c>
      <c r="K199" s="158" t="s">
        <v>262</v>
      </c>
      <c r="L199" s="158"/>
      <c r="M199" s="160">
        <f>SUM(M200)</f>
        <v>0</v>
      </c>
      <c r="N199" s="160">
        <v>0</v>
      </c>
      <c r="O199" s="442">
        <f>SUM(O200)</f>
        <v>0</v>
      </c>
    </row>
    <row r="200" spans="1:15" ht="13.5" customHeight="1">
      <c r="A200" s="38"/>
      <c r="B200" s="37"/>
      <c r="C200" s="37"/>
      <c r="D200" s="37"/>
      <c r="E200" s="37"/>
      <c r="F200" s="37"/>
      <c r="G200" s="37"/>
      <c r="H200" s="37"/>
      <c r="I200" s="37"/>
      <c r="J200" s="296">
        <v>42</v>
      </c>
      <c r="K200" s="293" t="s">
        <v>50</v>
      </c>
      <c r="L200" s="293"/>
      <c r="M200" s="165">
        <f>SUM(M201)</f>
        <v>0</v>
      </c>
      <c r="N200" s="165">
        <v>0</v>
      </c>
      <c r="O200" s="445">
        <f>SUM(O201)</f>
        <v>0</v>
      </c>
    </row>
    <row r="201" spans="1:15" ht="13.5" customHeight="1">
      <c r="A201" s="16"/>
      <c r="B201" s="17"/>
      <c r="C201" s="17"/>
      <c r="D201" s="17"/>
      <c r="E201" s="17"/>
      <c r="F201" s="17"/>
      <c r="G201" s="17"/>
      <c r="H201" s="17"/>
      <c r="I201" s="33"/>
      <c r="J201" s="296">
        <v>426</v>
      </c>
      <c r="K201" s="293" t="s">
        <v>40</v>
      </c>
      <c r="L201" s="293"/>
      <c r="M201" s="165">
        <f>SUM(M202)</f>
        <v>0</v>
      </c>
      <c r="N201" s="165">
        <v>0</v>
      </c>
      <c r="O201" s="445">
        <f>SUM(O202)</f>
        <v>0</v>
      </c>
    </row>
    <row r="202" spans="1:15" ht="13.5" customHeight="1">
      <c r="A202" s="16"/>
      <c r="B202" s="17"/>
      <c r="C202" s="17"/>
      <c r="D202" s="17"/>
      <c r="E202" s="17"/>
      <c r="F202" s="17"/>
      <c r="G202" s="17"/>
      <c r="H202" s="17"/>
      <c r="I202" s="33"/>
      <c r="J202" s="296">
        <v>4263</v>
      </c>
      <c r="K202" s="293" t="s">
        <v>40</v>
      </c>
      <c r="L202" s="293"/>
      <c r="M202" s="165">
        <v>0</v>
      </c>
      <c r="N202" s="165">
        <v>0</v>
      </c>
      <c r="O202" s="445">
        <v>0</v>
      </c>
    </row>
    <row r="203" spans="1:15" ht="13.5" customHeight="1">
      <c r="A203" s="10"/>
      <c r="B203" s="20"/>
      <c r="C203" s="20"/>
      <c r="D203" s="20"/>
      <c r="E203" s="20"/>
      <c r="F203" s="20"/>
      <c r="G203" s="20"/>
      <c r="H203" s="20"/>
      <c r="I203" s="21"/>
      <c r="J203" s="575" t="s">
        <v>219</v>
      </c>
      <c r="K203" s="575"/>
      <c r="L203" s="575"/>
      <c r="M203" s="471">
        <f>ABS(M204+M211+M218+M228+M239+M248+M260+M277+M294+M301)</f>
        <v>2734200</v>
      </c>
      <c r="N203" s="471">
        <f>SUM(N204+N211+N218+N228+N239+N248+N260+N277+N294+N301)</f>
        <v>2688027</v>
      </c>
      <c r="O203" s="523">
        <f>AVERAGE(N203/M203*100)</f>
        <v>98.31127935044985</v>
      </c>
    </row>
    <row r="204" spans="1:15" ht="13.5" customHeight="1">
      <c r="A204" s="24"/>
      <c r="B204" s="20"/>
      <c r="C204" s="20"/>
      <c r="D204" s="20"/>
      <c r="E204" s="20"/>
      <c r="F204" s="20"/>
      <c r="G204" s="20"/>
      <c r="H204" s="20"/>
      <c r="I204" s="21"/>
      <c r="J204" s="365" t="s">
        <v>661</v>
      </c>
      <c r="K204" s="365"/>
      <c r="L204" s="365"/>
      <c r="M204" s="154">
        <f>ABS(M207)</f>
        <v>500000</v>
      </c>
      <c r="N204" s="454">
        <f>SUM(N207)</f>
        <v>500648</v>
      </c>
      <c r="O204" s="455">
        <f>AVERAGE(N204/M204*100)</f>
        <v>100.1296</v>
      </c>
    </row>
    <row r="205" spans="1:15" ht="13.5" customHeight="1">
      <c r="A205" s="25"/>
      <c r="B205" s="27"/>
      <c r="C205" s="20"/>
      <c r="D205" s="20"/>
      <c r="E205" s="20"/>
      <c r="F205" s="20"/>
      <c r="G205" s="20"/>
      <c r="H205" s="20"/>
      <c r="I205" s="21"/>
      <c r="J205" s="366" t="s">
        <v>75</v>
      </c>
      <c r="K205" s="367" t="s">
        <v>213</v>
      </c>
      <c r="L205" s="393"/>
      <c r="M205" s="217"/>
      <c r="N205" s="380"/>
      <c r="O205" s="444"/>
    </row>
    <row r="206" spans="1:15" ht="13.5" customHeight="1">
      <c r="A206" s="25"/>
      <c r="B206" s="27"/>
      <c r="C206" s="20"/>
      <c r="D206" s="20"/>
      <c r="E206" s="20"/>
      <c r="F206" s="20"/>
      <c r="G206" s="20"/>
      <c r="H206" s="20"/>
      <c r="I206" s="21"/>
      <c r="J206" s="366" t="s">
        <v>179</v>
      </c>
      <c r="K206" s="393"/>
      <c r="L206" s="393"/>
      <c r="M206" s="217"/>
      <c r="N206" s="380"/>
      <c r="O206" s="444"/>
    </row>
    <row r="207" spans="1:15" ht="13.5" customHeight="1">
      <c r="A207" s="25"/>
      <c r="B207" s="27"/>
      <c r="C207" s="20"/>
      <c r="D207" s="20"/>
      <c r="E207" s="20"/>
      <c r="F207" s="20"/>
      <c r="G207" s="20"/>
      <c r="H207" s="20"/>
      <c r="I207" s="21"/>
      <c r="J207" s="157">
        <v>3</v>
      </c>
      <c r="K207" s="158" t="s">
        <v>45</v>
      </c>
      <c r="L207" s="158"/>
      <c r="M207" s="160">
        <f>SUM(M208)</f>
        <v>500000</v>
      </c>
      <c r="N207" s="165">
        <f>SUM(N208)</f>
        <v>500648</v>
      </c>
      <c r="O207" s="445">
        <f>AVERAGE(N207/M207*100)</f>
        <v>100.1296</v>
      </c>
    </row>
    <row r="208" spans="1:15" ht="13.5" customHeight="1">
      <c r="A208" s="16"/>
      <c r="B208" s="17"/>
      <c r="C208" s="17"/>
      <c r="D208" s="17"/>
      <c r="E208" s="17"/>
      <c r="F208" s="17"/>
      <c r="G208" s="17"/>
      <c r="H208" s="17"/>
      <c r="I208" s="33"/>
      <c r="J208" s="157">
        <v>323</v>
      </c>
      <c r="K208" s="158" t="s">
        <v>28</v>
      </c>
      <c r="L208" s="158"/>
      <c r="M208" s="160">
        <f>SUM(M209+M210)</f>
        <v>500000</v>
      </c>
      <c r="N208" s="165">
        <v>500648</v>
      </c>
      <c r="O208" s="445">
        <f>AVERAGE(N208/M208*100)</f>
        <v>100.1296</v>
      </c>
    </row>
    <row r="209" spans="1:15" ht="13.5" customHeight="1">
      <c r="A209" s="16"/>
      <c r="B209" s="17"/>
      <c r="C209" s="17"/>
      <c r="D209" s="17"/>
      <c r="E209" s="17"/>
      <c r="F209" s="17"/>
      <c r="G209" s="17"/>
      <c r="H209" s="17"/>
      <c r="I209" s="33"/>
      <c r="J209" s="294">
        <v>3232</v>
      </c>
      <c r="K209" s="293" t="s">
        <v>662</v>
      </c>
      <c r="L209" s="293"/>
      <c r="M209" s="165">
        <v>0</v>
      </c>
      <c r="N209" s="165">
        <v>0</v>
      </c>
      <c r="O209" s="445">
        <v>0</v>
      </c>
    </row>
    <row r="210" spans="1:15" ht="13.5" customHeight="1">
      <c r="A210" s="16"/>
      <c r="B210" s="17"/>
      <c r="C210" s="17"/>
      <c r="D210" s="17"/>
      <c r="E210" s="17"/>
      <c r="F210" s="17"/>
      <c r="G210" s="17"/>
      <c r="H210" s="17"/>
      <c r="I210" s="33"/>
      <c r="J210" s="294">
        <v>3234</v>
      </c>
      <c r="K210" s="293" t="s">
        <v>278</v>
      </c>
      <c r="L210" s="293"/>
      <c r="M210" s="165">
        <v>500000</v>
      </c>
      <c r="N210" s="165">
        <v>500648</v>
      </c>
      <c r="O210" s="445">
        <f>AVERAGE(N210/M210*100)</f>
        <v>100.1296</v>
      </c>
    </row>
    <row r="211" spans="1:15" ht="13.5" customHeight="1">
      <c r="A211" s="10"/>
      <c r="B211" s="27"/>
      <c r="C211" s="20"/>
      <c r="D211" s="20"/>
      <c r="E211" s="20"/>
      <c r="F211" s="20"/>
      <c r="G211" s="20"/>
      <c r="H211" s="20"/>
      <c r="I211" s="21"/>
      <c r="J211" s="368" t="s">
        <v>263</v>
      </c>
      <c r="K211" s="370"/>
      <c r="L211" s="374"/>
      <c r="M211" s="154">
        <f>ABS(M214)</f>
        <v>220000</v>
      </c>
      <c r="N211" s="454">
        <f>SUM(N214)</f>
        <v>205656</v>
      </c>
      <c r="O211" s="455">
        <f>AVERAGE(N211/M211*100)</f>
        <v>93.47999999999999</v>
      </c>
    </row>
    <row r="212" spans="1:15" ht="13.5" customHeight="1">
      <c r="A212" s="10"/>
      <c r="B212" s="27"/>
      <c r="C212" s="20"/>
      <c r="D212" s="20"/>
      <c r="E212" s="20"/>
      <c r="F212" s="20"/>
      <c r="G212" s="20"/>
      <c r="H212" s="20"/>
      <c r="I212" s="21"/>
      <c r="J212" s="371" t="s">
        <v>170</v>
      </c>
      <c r="K212" s="367" t="s">
        <v>217</v>
      </c>
      <c r="L212" s="367"/>
      <c r="M212" s="375"/>
      <c r="N212" s="408"/>
      <c r="O212" s="449"/>
    </row>
    <row r="213" spans="1:15" ht="13.5" customHeight="1">
      <c r="A213" s="10"/>
      <c r="B213" s="27"/>
      <c r="C213" s="20"/>
      <c r="D213" s="20"/>
      <c r="E213" s="20"/>
      <c r="F213" s="20"/>
      <c r="G213" s="20"/>
      <c r="H213" s="20"/>
      <c r="I213" s="21"/>
      <c r="J213" s="371" t="s">
        <v>199</v>
      </c>
      <c r="K213" s="367"/>
      <c r="L213" s="367"/>
      <c r="M213" s="375"/>
      <c r="N213" s="408"/>
      <c r="O213" s="449"/>
    </row>
    <row r="214" spans="1:15" ht="13.5" customHeight="1">
      <c r="A214" s="10"/>
      <c r="B214" s="27"/>
      <c r="C214" s="20"/>
      <c r="D214" s="20"/>
      <c r="E214" s="20"/>
      <c r="F214" s="20"/>
      <c r="G214" s="20"/>
      <c r="H214" s="20"/>
      <c r="I214" s="21"/>
      <c r="J214" s="157">
        <v>3</v>
      </c>
      <c r="K214" s="158" t="s">
        <v>4</v>
      </c>
      <c r="L214" s="158"/>
      <c r="M214" s="204">
        <f>ABS(M215)</f>
        <v>220000</v>
      </c>
      <c r="N214" s="165">
        <f>SUM(N215)</f>
        <v>205656</v>
      </c>
      <c r="O214" s="445">
        <f>AVERAGE(N214/M214*100)</f>
        <v>93.47999999999999</v>
      </c>
    </row>
    <row r="215" spans="1:15" ht="13.5" customHeight="1">
      <c r="A215" s="10"/>
      <c r="B215" s="27"/>
      <c r="C215" s="20"/>
      <c r="D215" s="20"/>
      <c r="E215" s="20"/>
      <c r="F215" s="20"/>
      <c r="G215" s="20"/>
      <c r="H215" s="20"/>
      <c r="I215" s="21"/>
      <c r="J215" s="294">
        <v>32</v>
      </c>
      <c r="K215" s="293" t="s">
        <v>25</v>
      </c>
      <c r="L215" s="293"/>
      <c r="M215" s="295">
        <f>ABS(M217)</f>
        <v>220000</v>
      </c>
      <c r="N215" s="165">
        <v>205656</v>
      </c>
      <c r="O215" s="445">
        <f>AVERAGE(N215/M215*100)</f>
        <v>93.47999999999999</v>
      </c>
    </row>
    <row r="216" spans="1:15" ht="13.5" customHeight="1">
      <c r="A216" s="10"/>
      <c r="B216" s="27"/>
      <c r="C216" s="20"/>
      <c r="D216" s="20"/>
      <c r="E216" s="20"/>
      <c r="F216" s="20"/>
      <c r="G216" s="20"/>
      <c r="H216" s="20"/>
      <c r="I216" s="21"/>
      <c r="J216" s="294">
        <v>323</v>
      </c>
      <c r="K216" s="293" t="s">
        <v>28</v>
      </c>
      <c r="L216" s="293"/>
      <c r="M216" s="295">
        <f>SUM(M217)</f>
        <v>220000</v>
      </c>
      <c r="N216" s="165">
        <v>205656</v>
      </c>
      <c r="O216" s="445">
        <f>AVERAGE(N216/M216*100)</f>
        <v>93.47999999999999</v>
      </c>
    </row>
    <row r="217" spans="1:15" ht="13.5" customHeight="1">
      <c r="A217" s="10"/>
      <c r="B217" s="27"/>
      <c r="C217" s="20"/>
      <c r="D217" s="20"/>
      <c r="E217" s="20"/>
      <c r="F217" s="20"/>
      <c r="G217" s="20"/>
      <c r="H217" s="20"/>
      <c r="I217" s="21"/>
      <c r="J217" s="294">
        <v>3234</v>
      </c>
      <c r="K217" s="293" t="s">
        <v>278</v>
      </c>
      <c r="L217" s="293"/>
      <c r="M217" s="394">
        <v>220000</v>
      </c>
      <c r="N217" s="395">
        <v>205656</v>
      </c>
      <c r="O217" s="445">
        <f>AVERAGE(N217/M217*100)</f>
        <v>93.47999999999999</v>
      </c>
    </row>
    <row r="218" spans="1:15" ht="13.5" customHeight="1">
      <c r="A218" s="10"/>
      <c r="B218" s="27"/>
      <c r="C218" s="20"/>
      <c r="D218" s="20"/>
      <c r="E218" s="20"/>
      <c r="F218" s="20"/>
      <c r="G218" s="20"/>
      <c r="H218" s="20"/>
      <c r="I218" s="21"/>
      <c r="J218" s="368" t="s">
        <v>264</v>
      </c>
      <c r="K218" s="370"/>
      <c r="L218" s="374"/>
      <c r="M218" s="154">
        <f>ABS(M221)</f>
        <v>149000</v>
      </c>
      <c r="N218" s="454">
        <f>SUM(N221)</f>
        <v>127605</v>
      </c>
      <c r="O218" s="455">
        <f>AVERAGE(N218/M218*100)</f>
        <v>85.64093959731544</v>
      </c>
    </row>
    <row r="219" spans="1:15" ht="13.5" customHeight="1">
      <c r="A219" s="10"/>
      <c r="B219" s="27"/>
      <c r="C219" s="20"/>
      <c r="D219" s="20"/>
      <c r="E219" s="20"/>
      <c r="F219" s="20"/>
      <c r="G219" s="20"/>
      <c r="H219" s="20"/>
      <c r="I219" s="21"/>
      <c r="J219" s="371" t="s">
        <v>170</v>
      </c>
      <c r="K219" s="367" t="s">
        <v>657</v>
      </c>
      <c r="L219" s="367"/>
      <c r="M219" s="375"/>
      <c r="N219" s="408"/>
      <c r="O219" s="449"/>
    </row>
    <row r="220" spans="1:15" ht="13.5" customHeight="1">
      <c r="A220" s="10"/>
      <c r="B220" s="27"/>
      <c r="C220" s="20"/>
      <c r="D220" s="20"/>
      <c r="E220" s="20"/>
      <c r="F220" s="20"/>
      <c r="G220" s="20"/>
      <c r="H220" s="20"/>
      <c r="I220" s="21"/>
      <c r="J220" s="371" t="s">
        <v>180</v>
      </c>
      <c r="K220" s="367"/>
      <c r="L220" s="367"/>
      <c r="M220" s="375"/>
      <c r="N220" s="408"/>
      <c r="O220" s="449"/>
    </row>
    <row r="221" spans="1:15" ht="13.5" customHeight="1">
      <c r="A221" s="40"/>
      <c r="B221" s="34"/>
      <c r="C221" s="34"/>
      <c r="D221" s="34"/>
      <c r="E221" s="34"/>
      <c r="F221" s="34"/>
      <c r="G221" s="34"/>
      <c r="H221" s="34"/>
      <c r="I221" s="34"/>
      <c r="J221" s="157">
        <v>3</v>
      </c>
      <c r="K221" s="158" t="s">
        <v>4</v>
      </c>
      <c r="L221" s="158"/>
      <c r="M221" s="204">
        <f>ABS(M222)</f>
        <v>149000</v>
      </c>
      <c r="N221" s="160">
        <f>AVERAGE(N223+N225)</f>
        <v>127605</v>
      </c>
      <c r="O221" s="445">
        <f>AVERAGE(N221/M221*100)</f>
        <v>85.64093959731544</v>
      </c>
    </row>
    <row r="222" spans="1:15" ht="13.5" customHeight="1">
      <c r="A222" s="10"/>
      <c r="B222" s="20"/>
      <c r="C222" s="20"/>
      <c r="D222" s="20"/>
      <c r="E222" s="20"/>
      <c r="F222" s="20"/>
      <c r="G222" s="20"/>
      <c r="H222" s="20"/>
      <c r="I222" s="21"/>
      <c r="J222" s="294">
        <v>32</v>
      </c>
      <c r="K222" s="293" t="s">
        <v>25</v>
      </c>
      <c r="L222" s="293"/>
      <c r="M222" s="295">
        <f>ABS(M225+M223)</f>
        <v>149000</v>
      </c>
      <c r="N222" s="165">
        <f>SUM(N223)</f>
        <v>54100</v>
      </c>
      <c r="O222" s="445">
        <f aca="true" t="shared" si="7" ref="O222:O227">AVERAGE(N222/M222*100)</f>
        <v>36.308724832214764</v>
      </c>
    </row>
    <row r="223" spans="1:15" ht="13.5" customHeight="1">
      <c r="A223" s="10"/>
      <c r="B223" s="20"/>
      <c r="C223" s="20"/>
      <c r="D223" s="20"/>
      <c r="E223" s="20"/>
      <c r="F223" s="20"/>
      <c r="G223" s="20"/>
      <c r="H223" s="20"/>
      <c r="I223" s="21"/>
      <c r="J223" s="294">
        <v>322</v>
      </c>
      <c r="K223" s="293" t="s">
        <v>27</v>
      </c>
      <c r="L223" s="293"/>
      <c r="M223" s="295">
        <f>SUM(M224)</f>
        <v>60000</v>
      </c>
      <c r="N223" s="165">
        <v>54100</v>
      </c>
      <c r="O223" s="445">
        <f t="shared" si="7"/>
        <v>90.16666666666666</v>
      </c>
    </row>
    <row r="224" spans="1:15" ht="13.5" customHeight="1">
      <c r="A224" s="10"/>
      <c r="B224" s="20"/>
      <c r="C224" s="20"/>
      <c r="D224" s="20"/>
      <c r="E224" s="20"/>
      <c r="F224" s="20"/>
      <c r="G224" s="20"/>
      <c r="H224" s="20"/>
      <c r="I224" s="21"/>
      <c r="J224" s="294">
        <v>3224</v>
      </c>
      <c r="K224" s="293" t="s">
        <v>127</v>
      </c>
      <c r="L224" s="293"/>
      <c r="M224" s="295">
        <v>60000</v>
      </c>
      <c r="N224" s="165">
        <v>54100</v>
      </c>
      <c r="O224" s="445">
        <f t="shared" si="7"/>
        <v>90.16666666666666</v>
      </c>
    </row>
    <row r="225" spans="1:15" ht="13.5" customHeight="1">
      <c r="A225" s="10"/>
      <c r="B225" s="20"/>
      <c r="C225" s="20"/>
      <c r="D225" s="20"/>
      <c r="E225" s="20"/>
      <c r="F225" s="20"/>
      <c r="G225" s="20"/>
      <c r="H225" s="20"/>
      <c r="I225" s="21"/>
      <c r="J225" s="294">
        <v>323</v>
      </c>
      <c r="K225" s="293" t="s">
        <v>28</v>
      </c>
      <c r="L225" s="293"/>
      <c r="M225" s="295">
        <f>SUM(M226+M227)</f>
        <v>89000</v>
      </c>
      <c r="N225" s="165">
        <f>AVERAGE(N226+N227)</f>
        <v>73505</v>
      </c>
      <c r="O225" s="445">
        <f t="shared" si="7"/>
        <v>82.58988764044943</v>
      </c>
    </row>
    <row r="226" spans="1:15" ht="13.5" customHeight="1">
      <c r="A226" s="10"/>
      <c r="B226" s="20"/>
      <c r="C226" s="20"/>
      <c r="D226" s="20"/>
      <c r="E226" s="20"/>
      <c r="F226" s="20"/>
      <c r="G226" s="20"/>
      <c r="H226" s="20"/>
      <c r="I226" s="21"/>
      <c r="J226" s="294">
        <v>3232</v>
      </c>
      <c r="K226" s="293" t="s">
        <v>95</v>
      </c>
      <c r="L226" s="293"/>
      <c r="M226" s="295">
        <v>50000</v>
      </c>
      <c r="N226" s="165">
        <v>44818</v>
      </c>
      <c r="O226" s="445">
        <f t="shared" si="7"/>
        <v>89.63600000000001</v>
      </c>
    </row>
    <row r="227" spans="1:15" ht="13.5" customHeight="1">
      <c r="A227" s="10"/>
      <c r="B227" s="20"/>
      <c r="C227" s="20"/>
      <c r="D227" s="20"/>
      <c r="E227" s="20"/>
      <c r="F227" s="20"/>
      <c r="G227" s="20"/>
      <c r="H227" s="20"/>
      <c r="I227" s="21"/>
      <c r="J227" s="294">
        <v>3237</v>
      </c>
      <c r="K227" s="171" t="s">
        <v>96</v>
      </c>
      <c r="L227" s="229"/>
      <c r="M227" s="295">
        <v>39000</v>
      </c>
      <c r="N227" s="165">
        <v>28687</v>
      </c>
      <c r="O227" s="445">
        <f t="shared" si="7"/>
        <v>73.55641025641026</v>
      </c>
    </row>
    <row r="228" spans="1:15" ht="13.5" customHeight="1">
      <c r="A228" s="10"/>
      <c r="B228" s="20"/>
      <c r="C228" s="20"/>
      <c r="D228" s="20"/>
      <c r="E228" s="20"/>
      <c r="F228" s="20"/>
      <c r="G228" s="20"/>
      <c r="H228" s="20"/>
      <c r="I228" s="21"/>
      <c r="J228" s="373" t="s">
        <v>69</v>
      </c>
      <c r="K228" s="370" t="s">
        <v>663</v>
      </c>
      <c r="L228" s="181"/>
      <c r="M228" s="154">
        <f>ABS(M231)</f>
        <v>429000</v>
      </c>
      <c r="N228" s="454">
        <f>SUM(N231)</f>
        <v>410481</v>
      </c>
      <c r="O228" s="455">
        <f>AVERAGE(N228/M228*100)</f>
        <v>95.68321678321678</v>
      </c>
    </row>
    <row r="229" spans="1:15" ht="13.5" customHeight="1">
      <c r="A229" s="10"/>
      <c r="B229" s="20"/>
      <c r="C229" s="20"/>
      <c r="D229" s="20"/>
      <c r="E229" s="20"/>
      <c r="F229" s="20"/>
      <c r="G229" s="20"/>
      <c r="H229" s="20"/>
      <c r="I229" s="21"/>
      <c r="J229" s="382" t="s">
        <v>75</v>
      </c>
      <c r="K229" s="383" t="s">
        <v>184</v>
      </c>
      <c r="L229" s="155"/>
      <c r="M229" s="396"/>
      <c r="N229" s="380"/>
      <c r="O229" s="444"/>
    </row>
    <row r="230" spans="1:15" ht="13.5" customHeight="1">
      <c r="A230" s="10"/>
      <c r="B230" s="20"/>
      <c r="C230" s="20"/>
      <c r="D230" s="20"/>
      <c r="E230" s="20"/>
      <c r="F230" s="20"/>
      <c r="G230" s="20"/>
      <c r="H230" s="20"/>
      <c r="I230" s="21"/>
      <c r="J230" s="366" t="s">
        <v>179</v>
      </c>
      <c r="K230" s="367"/>
      <c r="L230" s="156"/>
      <c r="M230" s="217"/>
      <c r="N230" s="380"/>
      <c r="O230" s="444"/>
    </row>
    <row r="231" spans="1:15" ht="13.5" customHeight="1">
      <c r="A231" s="10"/>
      <c r="B231" s="20"/>
      <c r="C231" s="20"/>
      <c r="D231" s="20"/>
      <c r="E231" s="20"/>
      <c r="F231" s="20"/>
      <c r="G231" s="20"/>
      <c r="H231" s="20"/>
      <c r="I231" s="21"/>
      <c r="J231" s="157">
        <v>3</v>
      </c>
      <c r="K231" s="158" t="s">
        <v>45</v>
      </c>
      <c r="L231" s="158"/>
      <c r="M231" s="160">
        <f>ABS(M232)</f>
        <v>429000</v>
      </c>
      <c r="N231" s="165">
        <f>SUM(N232)</f>
        <v>410481</v>
      </c>
      <c r="O231" s="445">
        <f>AVERAGE(N231/M231*100)</f>
        <v>95.68321678321678</v>
      </c>
    </row>
    <row r="232" spans="1:15" ht="13.5" customHeight="1">
      <c r="A232" s="37"/>
      <c r="B232" s="36"/>
      <c r="C232" s="36"/>
      <c r="D232" s="36"/>
      <c r="E232" s="36"/>
      <c r="F232" s="36"/>
      <c r="G232" s="36"/>
      <c r="H232" s="36"/>
      <c r="I232" s="38"/>
      <c r="J232" s="294">
        <v>32</v>
      </c>
      <c r="K232" s="293" t="s">
        <v>25</v>
      </c>
      <c r="L232" s="293"/>
      <c r="M232" s="165">
        <f>ABS(M235+M233)</f>
        <v>429000</v>
      </c>
      <c r="N232" s="165">
        <f>AVERAGE(N233+N235)</f>
        <v>410481</v>
      </c>
      <c r="O232" s="445">
        <f aca="true" t="shared" si="8" ref="O232:O238">AVERAGE(N232/M232*100)</f>
        <v>95.68321678321678</v>
      </c>
    </row>
    <row r="233" spans="1:15" ht="13.5" customHeight="1">
      <c r="A233" s="37"/>
      <c r="B233" s="36"/>
      <c r="C233" s="36"/>
      <c r="D233" s="36"/>
      <c r="E233" s="36"/>
      <c r="F233" s="36"/>
      <c r="G233" s="36"/>
      <c r="H233" s="36"/>
      <c r="I233" s="38"/>
      <c r="J233" s="167">
        <v>322</v>
      </c>
      <c r="K233" s="293" t="s">
        <v>27</v>
      </c>
      <c r="L233" s="293"/>
      <c r="M233" s="165">
        <f>SUM(M234)</f>
        <v>40000</v>
      </c>
      <c r="N233" s="165">
        <v>32938</v>
      </c>
      <c r="O233" s="445">
        <f t="shared" si="8"/>
        <v>82.345</v>
      </c>
    </row>
    <row r="234" spans="1:15" ht="13.5" customHeight="1">
      <c r="A234" s="37"/>
      <c r="B234" s="36"/>
      <c r="C234" s="36"/>
      <c r="D234" s="36"/>
      <c r="E234" s="36"/>
      <c r="F234" s="36"/>
      <c r="G234" s="36"/>
      <c r="H234" s="36"/>
      <c r="I234" s="38"/>
      <c r="J234" s="167">
        <v>3224</v>
      </c>
      <c r="K234" s="293" t="s">
        <v>127</v>
      </c>
      <c r="L234" s="293"/>
      <c r="M234" s="165">
        <v>40000</v>
      </c>
      <c r="N234" s="165">
        <v>32938</v>
      </c>
      <c r="O234" s="445">
        <f t="shared" si="8"/>
        <v>82.345</v>
      </c>
    </row>
    <row r="235" spans="1:15" ht="13.5" customHeight="1">
      <c r="A235" s="37"/>
      <c r="B235" s="36"/>
      <c r="C235" s="36"/>
      <c r="D235" s="36"/>
      <c r="E235" s="36"/>
      <c r="F235" s="36"/>
      <c r="G235" s="36"/>
      <c r="H235" s="36"/>
      <c r="I235" s="38"/>
      <c r="J235" s="167">
        <v>323</v>
      </c>
      <c r="K235" s="168" t="s">
        <v>28</v>
      </c>
      <c r="L235" s="168"/>
      <c r="M235" s="165">
        <f>SUM(M236+M237+M238)</f>
        <v>389000</v>
      </c>
      <c r="N235" s="165">
        <f>AVERAGE(N236+N237+N238)</f>
        <v>377543</v>
      </c>
      <c r="O235" s="445">
        <f t="shared" si="8"/>
        <v>97.0547557840617</v>
      </c>
    </row>
    <row r="236" spans="1:15" ht="13.5" customHeight="1">
      <c r="A236" s="37"/>
      <c r="B236" s="36"/>
      <c r="C236" s="36"/>
      <c r="D236" s="36"/>
      <c r="E236" s="36"/>
      <c r="F236" s="36"/>
      <c r="G236" s="36"/>
      <c r="H236" s="36"/>
      <c r="I236" s="38"/>
      <c r="J236" s="167">
        <v>3232</v>
      </c>
      <c r="K236" s="168" t="s">
        <v>28</v>
      </c>
      <c r="L236" s="172"/>
      <c r="M236" s="165">
        <v>122000</v>
      </c>
      <c r="N236" s="165">
        <v>121437</v>
      </c>
      <c r="O236" s="445">
        <f t="shared" si="8"/>
        <v>99.53852459016393</v>
      </c>
    </row>
    <row r="237" spans="1:15" ht="13.5" customHeight="1">
      <c r="A237" s="10"/>
      <c r="B237" s="10"/>
      <c r="C237" s="10"/>
      <c r="D237" s="10"/>
      <c r="E237" s="10"/>
      <c r="F237" s="10"/>
      <c r="G237" s="10"/>
      <c r="H237" s="10"/>
      <c r="I237" s="25"/>
      <c r="J237" s="294">
        <v>3234</v>
      </c>
      <c r="K237" s="171" t="s">
        <v>278</v>
      </c>
      <c r="L237" s="232"/>
      <c r="M237" s="295">
        <v>230000</v>
      </c>
      <c r="N237" s="165">
        <v>219519</v>
      </c>
      <c r="O237" s="445">
        <f t="shared" si="8"/>
        <v>95.44304347826088</v>
      </c>
    </row>
    <row r="238" spans="1:15" ht="13.5" customHeight="1">
      <c r="A238" s="10"/>
      <c r="B238" s="10"/>
      <c r="C238" s="10"/>
      <c r="D238" s="10"/>
      <c r="E238" s="10"/>
      <c r="F238" s="10"/>
      <c r="G238" s="10"/>
      <c r="H238" s="10"/>
      <c r="I238" s="25"/>
      <c r="J238" s="298">
        <v>3237</v>
      </c>
      <c r="K238" s="171" t="s">
        <v>664</v>
      </c>
      <c r="L238" s="232"/>
      <c r="M238" s="295">
        <v>37000</v>
      </c>
      <c r="N238" s="165">
        <v>36587</v>
      </c>
      <c r="O238" s="445">
        <f t="shared" si="8"/>
        <v>98.88378378378378</v>
      </c>
    </row>
    <row r="239" spans="1:15" ht="13.5" customHeight="1">
      <c r="A239" s="10"/>
      <c r="B239" s="20"/>
      <c r="C239" s="10"/>
      <c r="D239" s="10"/>
      <c r="E239" s="10"/>
      <c r="F239" s="20"/>
      <c r="G239" s="10"/>
      <c r="H239" s="10"/>
      <c r="I239" s="25"/>
      <c r="J239" s="373" t="s">
        <v>69</v>
      </c>
      <c r="K239" s="370" t="s">
        <v>665</v>
      </c>
      <c r="L239" s="181"/>
      <c r="M239" s="154">
        <f>ABS(M242)</f>
        <v>625000</v>
      </c>
      <c r="N239" s="454">
        <f>SUM(N242)</f>
        <v>657427</v>
      </c>
      <c r="O239" s="455">
        <f>AVERAGE(N239/M239*100)</f>
        <v>105.18832</v>
      </c>
    </row>
    <row r="240" spans="1:15" ht="13.5" customHeight="1">
      <c r="A240" s="10"/>
      <c r="B240" s="20"/>
      <c r="C240" s="10"/>
      <c r="D240" s="10"/>
      <c r="E240" s="10"/>
      <c r="F240" s="20"/>
      <c r="G240" s="10"/>
      <c r="H240" s="10"/>
      <c r="I240" s="25"/>
      <c r="J240" s="382" t="s">
        <v>75</v>
      </c>
      <c r="K240" s="383" t="s">
        <v>213</v>
      </c>
      <c r="L240" s="155"/>
      <c r="M240" s="396"/>
      <c r="N240" s="380"/>
      <c r="O240" s="444"/>
    </row>
    <row r="241" spans="1:15" ht="13.5" customHeight="1">
      <c r="A241" s="40"/>
      <c r="B241" s="35"/>
      <c r="C241" s="35"/>
      <c r="D241" s="35"/>
      <c r="E241" s="35"/>
      <c r="F241" s="35"/>
      <c r="G241" s="35"/>
      <c r="H241" s="35"/>
      <c r="I241" s="35"/>
      <c r="J241" s="366" t="s">
        <v>179</v>
      </c>
      <c r="K241" s="367"/>
      <c r="L241" s="156"/>
      <c r="M241" s="217"/>
      <c r="N241" s="380"/>
      <c r="O241" s="444"/>
    </row>
    <row r="242" spans="1:15" ht="13.5" customHeight="1">
      <c r="A242" s="40"/>
      <c r="B242" s="35"/>
      <c r="C242" s="35"/>
      <c r="D242" s="35"/>
      <c r="E242" s="35"/>
      <c r="F242" s="35"/>
      <c r="G242" s="35"/>
      <c r="H242" s="35"/>
      <c r="I242" s="35"/>
      <c r="J242" s="157">
        <v>3</v>
      </c>
      <c r="K242" s="158" t="s">
        <v>45</v>
      </c>
      <c r="L242" s="158"/>
      <c r="M242" s="160">
        <f>ABS(M243)</f>
        <v>625000</v>
      </c>
      <c r="N242" s="160">
        <f>SUM(N243)</f>
        <v>657427</v>
      </c>
      <c r="O242" s="442">
        <f aca="true" t="shared" si="9" ref="O242:O248">AVERAGE(N242/M242*100)</f>
        <v>105.18832</v>
      </c>
    </row>
    <row r="243" spans="1:15" ht="13.5" customHeight="1">
      <c r="A243" s="38"/>
      <c r="B243" s="36"/>
      <c r="C243" s="36"/>
      <c r="D243" s="36"/>
      <c r="E243" s="36"/>
      <c r="F243" s="36"/>
      <c r="G243" s="36"/>
      <c r="H243" s="36"/>
      <c r="I243" s="36"/>
      <c r="J243" s="294">
        <v>32</v>
      </c>
      <c r="K243" s="293" t="s">
        <v>25</v>
      </c>
      <c r="L243" s="293"/>
      <c r="M243" s="165">
        <f>ABS(M244+M246)</f>
        <v>625000</v>
      </c>
      <c r="N243" s="165">
        <f>AVERAGE(N244+N246)</f>
        <v>657427</v>
      </c>
      <c r="O243" s="442">
        <f t="shared" si="9"/>
        <v>105.18832</v>
      </c>
    </row>
    <row r="244" spans="1:15" ht="13.5" customHeight="1">
      <c r="A244" s="16"/>
      <c r="B244" s="28"/>
      <c r="C244" s="28"/>
      <c r="D244" s="28"/>
      <c r="E244" s="28"/>
      <c r="F244" s="28"/>
      <c r="G244" s="28"/>
      <c r="H244" s="28"/>
      <c r="I244" s="33"/>
      <c r="J244" s="294">
        <v>322</v>
      </c>
      <c r="K244" s="293" t="s">
        <v>27</v>
      </c>
      <c r="L244" s="293"/>
      <c r="M244" s="165">
        <f>SUM(M245)</f>
        <v>170000</v>
      </c>
      <c r="N244" s="165">
        <f>SUM(N245)</f>
        <v>195449</v>
      </c>
      <c r="O244" s="442">
        <f t="shared" si="9"/>
        <v>114.97</v>
      </c>
    </row>
    <row r="245" spans="1:15" ht="13.5" customHeight="1">
      <c r="A245" s="16"/>
      <c r="B245" s="28"/>
      <c r="C245" s="28"/>
      <c r="D245" s="28"/>
      <c r="E245" s="28"/>
      <c r="F245" s="28"/>
      <c r="G245" s="28"/>
      <c r="H245" s="28"/>
      <c r="I245" s="33"/>
      <c r="J245" s="294">
        <v>3223</v>
      </c>
      <c r="K245" s="293" t="s">
        <v>666</v>
      </c>
      <c r="L245" s="293"/>
      <c r="M245" s="165">
        <v>170000</v>
      </c>
      <c r="N245" s="165">
        <v>195449</v>
      </c>
      <c r="O245" s="442">
        <f t="shared" si="9"/>
        <v>114.97</v>
      </c>
    </row>
    <row r="246" spans="1:15" ht="13.5" customHeight="1">
      <c r="A246" s="10"/>
      <c r="B246" s="20"/>
      <c r="C246" s="10"/>
      <c r="D246" s="20"/>
      <c r="E246" s="10"/>
      <c r="F246" s="10"/>
      <c r="G246" s="10"/>
      <c r="H246" s="10"/>
      <c r="I246" s="25"/>
      <c r="J246" s="294">
        <v>323</v>
      </c>
      <c r="K246" s="293" t="s">
        <v>667</v>
      </c>
      <c r="L246" s="293"/>
      <c r="M246" s="165">
        <f>SUM(M247)</f>
        <v>455000</v>
      </c>
      <c r="N246" s="165">
        <f>SUM(N247)</f>
        <v>461978</v>
      </c>
      <c r="O246" s="442">
        <f t="shared" si="9"/>
        <v>101.53362637362638</v>
      </c>
    </row>
    <row r="247" spans="1:15" ht="13.5" customHeight="1">
      <c r="A247" s="24"/>
      <c r="B247" s="20"/>
      <c r="C247" s="10"/>
      <c r="D247" s="20"/>
      <c r="E247" s="10"/>
      <c r="F247" s="10"/>
      <c r="G247" s="10"/>
      <c r="H247" s="10"/>
      <c r="I247" s="25"/>
      <c r="J247" s="294">
        <v>3232</v>
      </c>
      <c r="K247" s="293" t="s">
        <v>668</v>
      </c>
      <c r="L247" s="166"/>
      <c r="M247" s="165">
        <v>455000</v>
      </c>
      <c r="N247" s="165">
        <v>461978</v>
      </c>
      <c r="O247" s="442">
        <f t="shared" si="9"/>
        <v>101.53362637362638</v>
      </c>
    </row>
    <row r="248" spans="1:15" ht="13.5" customHeight="1">
      <c r="A248" s="24"/>
      <c r="B248" s="20"/>
      <c r="C248" s="10"/>
      <c r="D248" s="20"/>
      <c r="E248" s="10"/>
      <c r="F248" s="10"/>
      <c r="G248" s="10"/>
      <c r="H248" s="10"/>
      <c r="I248" s="25"/>
      <c r="J248" s="373" t="s">
        <v>70</v>
      </c>
      <c r="K248" s="370" t="s">
        <v>669</v>
      </c>
      <c r="L248" s="181"/>
      <c r="M248" s="154">
        <f>ABS(M251)</f>
        <v>96000</v>
      </c>
      <c r="N248" s="454">
        <f>AVERAGE(N251+N256)</f>
        <v>95831</v>
      </c>
      <c r="O248" s="455">
        <f t="shared" si="9"/>
        <v>99.82395833333332</v>
      </c>
    </row>
    <row r="249" spans="1:15" ht="13.5" customHeight="1">
      <c r="A249" s="24"/>
      <c r="B249" s="20"/>
      <c r="C249" s="10"/>
      <c r="D249" s="20"/>
      <c r="E249" s="10"/>
      <c r="F249" s="10"/>
      <c r="G249" s="10"/>
      <c r="H249" s="10"/>
      <c r="I249" s="25"/>
      <c r="J249" s="382" t="s">
        <v>75</v>
      </c>
      <c r="K249" s="383" t="s">
        <v>184</v>
      </c>
      <c r="L249" s="155"/>
      <c r="M249" s="396"/>
      <c r="N249" s="380"/>
      <c r="O249" s="444"/>
    </row>
    <row r="250" spans="1:15" ht="13.5" customHeight="1">
      <c r="A250" s="24"/>
      <c r="B250" s="20"/>
      <c r="C250" s="10"/>
      <c r="D250" s="20"/>
      <c r="E250" s="10"/>
      <c r="F250" s="10"/>
      <c r="G250" s="10"/>
      <c r="H250" s="10"/>
      <c r="I250" s="25"/>
      <c r="J250" s="366" t="s">
        <v>179</v>
      </c>
      <c r="K250" s="367"/>
      <c r="L250" s="156"/>
      <c r="M250" s="217"/>
      <c r="N250" s="380"/>
      <c r="O250" s="444"/>
    </row>
    <row r="251" spans="1:15" ht="13.5" customHeight="1">
      <c r="A251" s="24"/>
      <c r="B251" s="20"/>
      <c r="C251" s="10"/>
      <c r="D251" s="20"/>
      <c r="E251" s="10"/>
      <c r="F251" s="10"/>
      <c r="G251" s="10"/>
      <c r="H251" s="10"/>
      <c r="I251" s="25"/>
      <c r="J251" s="157">
        <v>3</v>
      </c>
      <c r="K251" s="158" t="s">
        <v>45</v>
      </c>
      <c r="L251" s="158"/>
      <c r="M251" s="160">
        <f>ABS(M252)</f>
        <v>96000</v>
      </c>
      <c r="N251" s="165">
        <f>SUM(N252)</f>
        <v>82706</v>
      </c>
      <c r="O251" s="445">
        <f>AVERAGE(N251/M251*100)</f>
        <v>86.15208333333332</v>
      </c>
    </row>
    <row r="252" spans="1:15" ht="13.5" customHeight="1">
      <c r="A252" s="24"/>
      <c r="B252" s="20"/>
      <c r="C252" s="10"/>
      <c r="D252" s="20"/>
      <c r="E252" s="10"/>
      <c r="F252" s="10"/>
      <c r="G252" s="10"/>
      <c r="H252" s="10"/>
      <c r="I252" s="25"/>
      <c r="J252" s="294">
        <v>32</v>
      </c>
      <c r="K252" s="293" t="s">
        <v>25</v>
      </c>
      <c r="L252" s="293"/>
      <c r="M252" s="165">
        <f>ABS(M253)</f>
        <v>96000</v>
      </c>
      <c r="N252" s="165">
        <f>SUM(N253)</f>
        <v>82706</v>
      </c>
      <c r="O252" s="445">
        <f>AVERAGE(N252/M252*100)</f>
        <v>86.15208333333332</v>
      </c>
    </row>
    <row r="253" spans="1:15" ht="13.5" customHeight="1">
      <c r="A253" s="24"/>
      <c r="B253" s="20"/>
      <c r="C253" s="10"/>
      <c r="D253" s="20"/>
      <c r="E253" s="10"/>
      <c r="F253" s="10"/>
      <c r="G253" s="10"/>
      <c r="H253" s="10"/>
      <c r="I253" s="25"/>
      <c r="J253" s="294">
        <v>323</v>
      </c>
      <c r="K253" s="293" t="s">
        <v>670</v>
      </c>
      <c r="L253" s="293"/>
      <c r="M253" s="165">
        <f>SUM(M254+M255)</f>
        <v>96000</v>
      </c>
      <c r="N253" s="165">
        <f>AVERAGE(N254+N255)</f>
        <v>82706</v>
      </c>
      <c r="O253" s="445">
        <f>AVERAGE(N253/M253*100)</f>
        <v>86.15208333333332</v>
      </c>
    </row>
    <row r="254" spans="1:15" ht="13.5" customHeight="1">
      <c r="A254" s="24"/>
      <c r="B254" s="20"/>
      <c r="C254" s="10"/>
      <c r="D254" s="20"/>
      <c r="E254" s="10"/>
      <c r="F254" s="10"/>
      <c r="G254" s="10"/>
      <c r="H254" s="10"/>
      <c r="I254" s="25"/>
      <c r="J254" s="294">
        <v>3234</v>
      </c>
      <c r="K254" s="293" t="s">
        <v>278</v>
      </c>
      <c r="L254" s="293"/>
      <c r="M254" s="165">
        <v>70000</v>
      </c>
      <c r="N254" s="165">
        <v>56769</v>
      </c>
      <c r="O254" s="445">
        <f>AVERAGE(N254/M254*100)</f>
        <v>81.09857142857143</v>
      </c>
    </row>
    <row r="255" spans="1:15" ht="13.5" customHeight="1">
      <c r="A255" s="24"/>
      <c r="B255" s="20"/>
      <c r="C255" s="10"/>
      <c r="D255" s="20"/>
      <c r="E255" s="10"/>
      <c r="F255" s="10"/>
      <c r="G255" s="10"/>
      <c r="H255" s="10"/>
      <c r="I255" s="25"/>
      <c r="J255" s="294">
        <v>3237</v>
      </c>
      <c r="K255" s="171" t="s">
        <v>671</v>
      </c>
      <c r="L255" s="229"/>
      <c r="M255" s="295">
        <v>26000</v>
      </c>
      <c r="N255" s="165">
        <v>25937</v>
      </c>
      <c r="O255" s="445">
        <f>AVERAGE(N255/M255*100)</f>
        <v>99.75769230769231</v>
      </c>
    </row>
    <row r="256" spans="1:15" ht="13.5" customHeight="1">
      <c r="A256" s="24"/>
      <c r="B256" s="20"/>
      <c r="C256" s="10"/>
      <c r="D256" s="20"/>
      <c r="E256" s="10"/>
      <c r="F256" s="10"/>
      <c r="G256" s="10"/>
      <c r="H256" s="10"/>
      <c r="I256" s="25"/>
      <c r="J256" s="298">
        <v>4</v>
      </c>
      <c r="K256" s="171" t="s">
        <v>769</v>
      </c>
      <c r="L256" s="229"/>
      <c r="M256" s="295">
        <v>0</v>
      </c>
      <c r="N256" s="165">
        <f>SUM(N257)</f>
        <v>13125</v>
      </c>
      <c r="O256" s="445">
        <v>0</v>
      </c>
    </row>
    <row r="257" spans="1:15" ht="13.5" customHeight="1">
      <c r="A257" s="24"/>
      <c r="B257" s="20"/>
      <c r="C257" s="10"/>
      <c r="D257" s="20"/>
      <c r="E257" s="10"/>
      <c r="F257" s="10"/>
      <c r="G257" s="10"/>
      <c r="H257" s="10"/>
      <c r="I257" s="25"/>
      <c r="J257" s="298">
        <v>45</v>
      </c>
      <c r="K257" s="171" t="s">
        <v>770</v>
      </c>
      <c r="L257" s="229"/>
      <c r="M257" s="295">
        <v>0</v>
      </c>
      <c r="N257" s="165">
        <v>13125</v>
      </c>
      <c r="O257" s="445">
        <v>0</v>
      </c>
    </row>
    <row r="258" spans="1:15" ht="13.5" customHeight="1">
      <c r="A258" s="24"/>
      <c r="B258" s="20"/>
      <c r="C258" s="10"/>
      <c r="D258" s="20"/>
      <c r="E258" s="10"/>
      <c r="F258" s="10"/>
      <c r="G258" s="10"/>
      <c r="H258" s="10"/>
      <c r="I258" s="25"/>
      <c r="J258" s="298">
        <v>451</v>
      </c>
      <c r="K258" s="171" t="s">
        <v>260</v>
      </c>
      <c r="L258" s="229"/>
      <c r="M258" s="295">
        <v>0</v>
      </c>
      <c r="N258" s="165">
        <v>13125</v>
      </c>
      <c r="O258" s="445">
        <v>0</v>
      </c>
    </row>
    <row r="259" spans="1:15" ht="13.5" customHeight="1">
      <c r="A259" s="24"/>
      <c r="B259" s="20"/>
      <c r="C259" s="10"/>
      <c r="D259" s="20"/>
      <c r="E259" s="10"/>
      <c r="F259" s="10"/>
      <c r="G259" s="10"/>
      <c r="H259" s="10"/>
      <c r="I259" s="25"/>
      <c r="J259" s="298">
        <v>4511</v>
      </c>
      <c r="K259" s="171" t="s">
        <v>260</v>
      </c>
      <c r="L259" s="229"/>
      <c r="M259" s="295">
        <v>0</v>
      </c>
      <c r="N259" s="165">
        <v>13125</v>
      </c>
      <c r="O259" s="445">
        <v>0</v>
      </c>
    </row>
    <row r="260" spans="1:15" ht="13.5" customHeight="1">
      <c r="A260" s="24"/>
      <c r="B260" s="20"/>
      <c r="C260" s="10"/>
      <c r="D260" s="20"/>
      <c r="E260" s="10"/>
      <c r="F260" s="10"/>
      <c r="G260" s="10"/>
      <c r="H260" s="10"/>
      <c r="I260" s="25"/>
      <c r="J260" s="373" t="s">
        <v>69</v>
      </c>
      <c r="K260" s="397" t="s">
        <v>672</v>
      </c>
      <c r="L260" s="374"/>
      <c r="M260" s="154">
        <f>ABS(M263+M270)</f>
        <v>348000</v>
      </c>
      <c r="N260" s="454">
        <f>AVERAGE(N263+N270)</f>
        <v>349233</v>
      </c>
      <c r="O260" s="455">
        <f>AVERAGE(N260/M260*100)</f>
        <v>100.35431034482758</v>
      </c>
    </row>
    <row r="261" spans="1:15" ht="13.5" customHeight="1">
      <c r="A261" s="24"/>
      <c r="B261" s="20"/>
      <c r="C261" s="10"/>
      <c r="D261" s="20"/>
      <c r="E261" s="10"/>
      <c r="F261" s="10"/>
      <c r="G261" s="10"/>
      <c r="H261" s="10"/>
      <c r="I261" s="25"/>
      <c r="J261" s="382" t="s">
        <v>75</v>
      </c>
      <c r="K261" s="383" t="s">
        <v>213</v>
      </c>
      <c r="L261" s="155"/>
      <c r="M261" s="396"/>
      <c r="N261" s="380"/>
      <c r="O261" s="444"/>
    </row>
    <row r="262" spans="1:15" ht="13.5" customHeight="1">
      <c r="A262" s="24"/>
      <c r="B262" s="20"/>
      <c r="C262" s="10"/>
      <c r="D262" s="20"/>
      <c r="E262" s="10"/>
      <c r="F262" s="10"/>
      <c r="G262" s="10"/>
      <c r="H262" s="10"/>
      <c r="I262" s="25"/>
      <c r="J262" s="366" t="s">
        <v>179</v>
      </c>
      <c r="K262" s="367"/>
      <c r="L262" s="156"/>
      <c r="M262" s="217"/>
      <c r="N262" s="380"/>
      <c r="O262" s="444"/>
    </row>
    <row r="263" spans="1:15" ht="13.5" customHeight="1">
      <c r="A263" s="24"/>
      <c r="B263" s="20"/>
      <c r="C263" s="10"/>
      <c r="D263" s="20"/>
      <c r="E263" s="10"/>
      <c r="F263" s="10"/>
      <c r="G263" s="10"/>
      <c r="H263" s="10"/>
      <c r="I263" s="25"/>
      <c r="J263" s="157">
        <v>3</v>
      </c>
      <c r="K263" s="158" t="s">
        <v>45</v>
      </c>
      <c r="L263" s="158"/>
      <c r="M263" s="160">
        <f>ABS(M264)</f>
        <v>232000</v>
      </c>
      <c r="N263" s="165">
        <f>SUM(N264)</f>
        <v>233938</v>
      </c>
      <c r="O263" s="445">
        <f>AVERAGE(N263/M263*100)</f>
        <v>100.8353448275862</v>
      </c>
    </row>
    <row r="264" spans="1:15" ht="13.5" customHeight="1">
      <c r="A264" s="24"/>
      <c r="B264" s="20"/>
      <c r="C264" s="10"/>
      <c r="D264" s="20"/>
      <c r="E264" s="10"/>
      <c r="F264" s="10"/>
      <c r="G264" s="10"/>
      <c r="H264" s="10"/>
      <c r="I264" s="25"/>
      <c r="J264" s="294">
        <v>32</v>
      </c>
      <c r="K264" s="293" t="s">
        <v>25</v>
      </c>
      <c r="L264" s="293"/>
      <c r="M264" s="165">
        <f>ABS(M265+M268)</f>
        <v>232000</v>
      </c>
      <c r="N264" s="165">
        <f>AVERAGE(N265+N268)</f>
        <v>233938</v>
      </c>
      <c r="O264" s="445">
        <f aca="true" t="shared" si="10" ref="O264:O276">AVERAGE(N264/M264*100)</f>
        <v>100.8353448275862</v>
      </c>
    </row>
    <row r="265" spans="1:15" ht="13.5" customHeight="1">
      <c r="A265" s="24"/>
      <c r="B265" s="20"/>
      <c r="C265" s="10"/>
      <c r="D265" s="20"/>
      <c r="E265" s="10"/>
      <c r="F265" s="10"/>
      <c r="G265" s="10"/>
      <c r="H265" s="10"/>
      <c r="I265" s="25"/>
      <c r="J265" s="294">
        <v>322</v>
      </c>
      <c r="K265" s="293" t="s">
        <v>27</v>
      </c>
      <c r="L265" s="293"/>
      <c r="M265" s="165">
        <f>SUM(M266+M267)</f>
        <v>224000</v>
      </c>
      <c r="N265" s="165">
        <f>AVERAGE(N266+N267)</f>
        <v>226438</v>
      </c>
      <c r="O265" s="445">
        <f t="shared" si="10"/>
        <v>101.08839285714286</v>
      </c>
    </row>
    <row r="266" spans="1:15" ht="13.5" customHeight="1">
      <c r="A266" s="24"/>
      <c r="B266" s="20"/>
      <c r="C266" s="10"/>
      <c r="D266" s="20"/>
      <c r="E266" s="10"/>
      <c r="F266" s="10"/>
      <c r="G266" s="10"/>
      <c r="H266" s="10"/>
      <c r="I266" s="25"/>
      <c r="J266" s="294">
        <v>3223</v>
      </c>
      <c r="K266" s="293" t="s">
        <v>673</v>
      </c>
      <c r="L266" s="293"/>
      <c r="M266" s="165">
        <v>220000</v>
      </c>
      <c r="N266" s="165">
        <v>222585</v>
      </c>
      <c r="O266" s="445">
        <f t="shared" si="10"/>
        <v>101.175</v>
      </c>
    </row>
    <row r="267" spans="1:15" ht="13.5" customHeight="1">
      <c r="A267" s="24"/>
      <c r="B267" s="20"/>
      <c r="C267" s="10"/>
      <c r="D267" s="20"/>
      <c r="E267" s="10"/>
      <c r="F267" s="10"/>
      <c r="G267" s="10"/>
      <c r="H267" s="10"/>
      <c r="I267" s="25"/>
      <c r="J267" s="294">
        <v>3224</v>
      </c>
      <c r="K267" s="293" t="s">
        <v>127</v>
      </c>
      <c r="L267" s="293"/>
      <c r="M267" s="165">
        <v>4000</v>
      </c>
      <c r="N267" s="165">
        <v>3853</v>
      </c>
      <c r="O267" s="445">
        <f t="shared" si="10"/>
        <v>96.325</v>
      </c>
    </row>
    <row r="268" spans="1:15" ht="13.5" customHeight="1">
      <c r="A268" s="24"/>
      <c r="B268" s="20"/>
      <c r="C268" s="10"/>
      <c r="D268" s="20"/>
      <c r="E268" s="10"/>
      <c r="F268" s="10"/>
      <c r="G268" s="10"/>
      <c r="H268" s="10"/>
      <c r="I268" s="25"/>
      <c r="J268" s="294">
        <v>323</v>
      </c>
      <c r="K268" s="293" t="s">
        <v>674</v>
      </c>
      <c r="L268" s="293"/>
      <c r="M268" s="165">
        <f>SUM(M269)</f>
        <v>8000</v>
      </c>
      <c r="N268" s="165">
        <v>7500</v>
      </c>
      <c r="O268" s="445">
        <f t="shared" si="10"/>
        <v>93.75</v>
      </c>
    </row>
    <row r="269" spans="1:15" ht="13.5" customHeight="1">
      <c r="A269" s="24"/>
      <c r="B269" s="20"/>
      <c r="C269" s="10"/>
      <c r="D269" s="20"/>
      <c r="E269" s="10"/>
      <c r="F269" s="10"/>
      <c r="G269" s="10"/>
      <c r="H269" s="10"/>
      <c r="I269" s="25"/>
      <c r="J269" s="294">
        <v>3232</v>
      </c>
      <c r="K269" s="293" t="s">
        <v>675</v>
      </c>
      <c r="L269" s="293"/>
      <c r="M269" s="165">
        <v>8000</v>
      </c>
      <c r="N269" s="165">
        <v>7500</v>
      </c>
      <c r="O269" s="445">
        <f t="shared" si="10"/>
        <v>93.75</v>
      </c>
    </row>
    <row r="270" spans="1:15" ht="13.5" customHeight="1">
      <c r="A270" s="24"/>
      <c r="B270" s="20"/>
      <c r="C270" s="10"/>
      <c r="D270" s="20"/>
      <c r="E270" s="10"/>
      <c r="F270" s="10"/>
      <c r="G270" s="10"/>
      <c r="H270" s="10"/>
      <c r="I270" s="25"/>
      <c r="J270" s="294">
        <v>4</v>
      </c>
      <c r="K270" s="171" t="s">
        <v>5</v>
      </c>
      <c r="L270" s="229"/>
      <c r="M270" s="295">
        <f>SUM(M271+M274)</f>
        <v>116000</v>
      </c>
      <c r="N270" s="165">
        <f>AVERAGE(N271+N274)</f>
        <v>115295</v>
      </c>
      <c r="O270" s="445">
        <f t="shared" si="10"/>
        <v>99.39224137931035</v>
      </c>
    </row>
    <row r="271" spans="1:15" ht="15">
      <c r="A271" s="16"/>
      <c r="B271" s="28"/>
      <c r="C271" s="28"/>
      <c r="D271" s="28"/>
      <c r="E271" s="28"/>
      <c r="F271" s="28"/>
      <c r="G271" s="28"/>
      <c r="H271" s="28"/>
      <c r="I271" s="33"/>
      <c r="J271" s="294">
        <v>42</v>
      </c>
      <c r="K271" s="171" t="s">
        <v>36</v>
      </c>
      <c r="L271" s="229"/>
      <c r="M271" s="295">
        <f>SUM(M272)</f>
        <v>20000</v>
      </c>
      <c r="N271" s="165">
        <f>SUM(N272)</f>
        <v>20078</v>
      </c>
      <c r="O271" s="445">
        <f t="shared" si="10"/>
        <v>100.39</v>
      </c>
    </row>
    <row r="272" spans="1:15" ht="15">
      <c r="A272" s="16"/>
      <c r="B272" s="28"/>
      <c r="C272" s="28"/>
      <c r="D272" s="28"/>
      <c r="E272" s="28"/>
      <c r="F272" s="28"/>
      <c r="G272" s="28"/>
      <c r="H272" s="28"/>
      <c r="I272" s="33"/>
      <c r="J272" s="294">
        <v>422</v>
      </c>
      <c r="K272" s="171" t="s">
        <v>38</v>
      </c>
      <c r="L272" s="229"/>
      <c r="M272" s="295">
        <f>SUM(M273)</f>
        <v>20000</v>
      </c>
      <c r="N272" s="165">
        <v>20078</v>
      </c>
      <c r="O272" s="445">
        <f t="shared" si="10"/>
        <v>100.39</v>
      </c>
    </row>
    <row r="273" spans="1:15" ht="15">
      <c r="A273" s="16"/>
      <c r="B273" s="28"/>
      <c r="C273" s="28"/>
      <c r="D273" s="28"/>
      <c r="E273" s="28"/>
      <c r="F273" s="28"/>
      <c r="G273" s="28"/>
      <c r="H273" s="28"/>
      <c r="I273" s="33"/>
      <c r="J273" s="294">
        <v>4227</v>
      </c>
      <c r="K273" s="171" t="s">
        <v>147</v>
      </c>
      <c r="L273" s="229"/>
      <c r="M273" s="295">
        <v>20000</v>
      </c>
      <c r="N273" s="165">
        <v>20078</v>
      </c>
      <c r="O273" s="445">
        <f t="shared" si="10"/>
        <v>100.39</v>
      </c>
    </row>
    <row r="274" spans="1:15" ht="15">
      <c r="A274" s="16"/>
      <c r="B274" s="28"/>
      <c r="C274" s="28"/>
      <c r="D274" s="28"/>
      <c r="E274" s="28"/>
      <c r="F274" s="28"/>
      <c r="G274" s="28"/>
      <c r="H274" s="28"/>
      <c r="I274" s="33"/>
      <c r="J274" s="294">
        <v>45</v>
      </c>
      <c r="K274" s="171" t="s">
        <v>676</v>
      </c>
      <c r="L274" s="229"/>
      <c r="M274" s="295">
        <f>SUM(M275)</f>
        <v>96000</v>
      </c>
      <c r="N274" s="165">
        <f>SUM(N275)</f>
        <v>95217</v>
      </c>
      <c r="O274" s="445">
        <f t="shared" si="10"/>
        <v>99.184375</v>
      </c>
    </row>
    <row r="275" spans="1:15" ht="15">
      <c r="A275" s="10"/>
      <c r="B275" s="10"/>
      <c r="C275" s="10"/>
      <c r="D275" s="10"/>
      <c r="E275" s="10"/>
      <c r="F275" s="10"/>
      <c r="G275" s="10"/>
      <c r="H275" s="10"/>
      <c r="I275" s="21"/>
      <c r="J275" s="294">
        <v>451</v>
      </c>
      <c r="K275" s="171" t="s">
        <v>260</v>
      </c>
      <c r="L275" s="229"/>
      <c r="M275" s="295">
        <f>SUM(M276)</f>
        <v>96000</v>
      </c>
      <c r="N275" s="165">
        <v>95217</v>
      </c>
      <c r="O275" s="445">
        <f t="shared" si="10"/>
        <v>99.184375</v>
      </c>
    </row>
    <row r="276" spans="1:15" ht="15">
      <c r="A276" s="10"/>
      <c r="B276" s="10"/>
      <c r="C276" s="10"/>
      <c r="D276" s="10"/>
      <c r="E276" s="10"/>
      <c r="F276" s="10"/>
      <c r="G276" s="10"/>
      <c r="H276" s="10"/>
      <c r="I276" s="21"/>
      <c r="J276" s="294">
        <v>4511</v>
      </c>
      <c r="K276" s="171" t="s">
        <v>260</v>
      </c>
      <c r="L276" s="229"/>
      <c r="M276" s="295">
        <v>96000</v>
      </c>
      <c r="N276" s="165">
        <v>95217</v>
      </c>
      <c r="O276" s="445">
        <f t="shared" si="10"/>
        <v>99.184375</v>
      </c>
    </row>
    <row r="277" spans="1:15" ht="15">
      <c r="A277" s="10"/>
      <c r="B277" s="20"/>
      <c r="C277" s="20"/>
      <c r="D277" s="20"/>
      <c r="E277" s="20"/>
      <c r="F277" s="20"/>
      <c r="G277" s="20"/>
      <c r="H277" s="10"/>
      <c r="I277" s="21"/>
      <c r="J277" s="373" t="s">
        <v>69</v>
      </c>
      <c r="K277" s="370" t="s">
        <v>677</v>
      </c>
      <c r="L277" s="181"/>
      <c r="M277" s="154">
        <f>ABS(M280+M290)</f>
        <v>242200</v>
      </c>
      <c r="N277" s="454">
        <f>AVERAGE(N280+N290)</f>
        <v>218485</v>
      </c>
      <c r="O277" s="455">
        <f>AVERAGE(N277/M277*100)</f>
        <v>90.20850536746491</v>
      </c>
    </row>
    <row r="278" spans="1:15" ht="15">
      <c r="A278" s="10"/>
      <c r="B278" s="20"/>
      <c r="C278" s="20"/>
      <c r="D278" s="20"/>
      <c r="E278" s="20"/>
      <c r="F278" s="20"/>
      <c r="G278" s="20"/>
      <c r="H278" s="10"/>
      <c r="I278" s="21"/>
      <c r="J278" s="382" t="s">
        <v>75</v>
      </c>
      <c r="K278" s="383" t="s">
        <v>74</v>
      </c>
      <c r="L278" s="155"/>
      <c r="M278" s="396"/>
      <c r="N278" s="380"/>
      <c r="O278" s="444"/>
    </row>
    <row r="279" spans="1:15" ht="15">
      <c r="A279" s="10"/>
      <c r="B279" s="20"/>
      <c r="C279" s="20"/>
      <c r="D279" s="20"/>
      <c r="E279" s="20"/>
      <c r="F279" s="20"/>
      <c r="G279" s="20"/>
      <c r="H279" s="10"/>
      <c r="I279" s="21"/>
      <c r="J279" s="366" t="s">
        <v>183</v>
      </c>
      <c r="K279" s="367"/>
      <c r="L279" s="156"/>
      <c r="M279" s="217"/>
      <c r="N279" s="380"/>
      <c r="O279" s="444"/>
    </row>
    <row r="280" spans="1:15" ht="15">
      <c r="A280" s="10"/>
      <c r="B280" s="20"/>
      <c r="C280" s="20"/>
      <c r="D280" s="20"/>
      <c r="E280" s="20"/>
      <c r="F280" s="20"/>
      <c r="G280" s="20"/>
      <c r="H280" s="10"/>
      <c r="I280" s="21"/>
      <c r="J280" s="197">
        <v>3</v>
      </c>
      <c r="K280" s="194" t="s">
        <v>45</v>
      </c>
      <c r="L280" s="158"/>
      <c r="M280" s="160">
        <f>ABS(M281)</f>
        <v>202200</v>
      </c>
      <c r="N280" s="165">
        <f>SUM(N281)</f>
        <v>180985</v>
      </c>
      <c r="O280" s="445">
        <f>AVERAGE(N280/M280*100)</f>
        <v>89.50791295746785</v>
      </c>
    </row>
    <row r="281" spans="1:15" ht="15">
      <c r="A281" s="16"/>
      <c r="B281" s="28"/>
      <c r="C281" s="28"/>
      <c r="D281" s="28"/>
      <c r="E281" s="28"/>
      <c r="F281" s="28"/>
      <c r="G281" s="28"/>
      <c r="H281" s="28"/>
      <c r="I281" s="33"/>
      <c r="J281" s="198">
        <v>32</v>
      </c>
      <c r="K281" s="192" t="s">
        <v>46</v>
      </c>
      <c r="L281" s="192"/>
      <c r="M281" s="165">
        <f>SUM(M282+M284+M287)</f>
        <v>202200</v>
      </c>
      <c r="N281" s="165">
        <f>AVERAGE(N282+N284+N287)</f>
        <v>180985</v>
      </c>
      <c r="O281" s="445">
        <f aca="true" t="shared" si="11" ref="O281:O293">AVERAGE(N281/M281*100)</f>
        <v>89.50791295746785</v>
      </c>
    </row>
    <row r="282" spans="1:15" ht="15">
      <c r="A282" s="16"/>
      <c r="B282" s="28"/>
      <c r="C282" s="28"/>
      <c r="D282" s="28"/>
      <c r="E282" s="28"/>
      <c r="F282" s="28"/>
      <c r="G282" s="28"/>
      <c r="H282" s="28"/>
      <c r="I282" s="33"/>
      <c r="J282" s="198">
        <v>322</v>
      </c>
      <c r="K282" s="192" t="s">
        <v>27</v>
      </c>
      <c r="L282" s="192"/>
      <c r="M282" s="165">
        <f>SUM(M283)</f>
        <v>65000</v>
      </c>
      <c r="N282" s="165">
        <v>54326</v>
      </c>
      <c r="O282" s="445">
        <f t="shared" si="11"/>
        <v>83.57846153846154</v>
      </c>
    </row>
    <row r="283" spans="1:15" ht="15">
      <c r="A283" s="16"/>
      <c r="B283" s="28"/>
      <c r="C283" s="28"/>
      <c r="D283" s="28"/>
      <c r="E283" s="28"/>
      <c r="F283" s="28"/>
      <c r="G283" s="28"/>
      <c r="H283" s="28"/>
      <c r="I283" s="33"/>
      <c r="J283" s="198">
        <v>3223</v>
      </c>
      <c r="K283" s="203" t="s">
        <v>678</v>
      </c>
      <c r="L283" s="192"/>
      <c r="M283" s="165">
        <v>65000</v>
      </c>
      <c r="N283" s="165">
        <v>54326</v>
      </c>
      <c r="O283" s="445">
        <f t="shared" si="11"/>
        <v>83.57846153846154</v>
      </c>
    </row>
    <row r="284" spans="1:15" ht="15">
      <c r="A284" s="10"/>
      <c r="B284" s="10"/>
      <c r="C284" s="10"/>
      <c r="D284" s="10"/>
      <c r="E284" s="10"/>
      <c r="F284" s="10"/>
      <c r="G284" s="10"/>
      <c r="H284" s="10"/>
      <c r="I284" s="21"/>
      <c r="J284" s="198">
        <v>323</v>
      </c>
      <c r="K284" s="192" t="s">
        <v>28</v>
      </c>
      <c r="L284" s="192"/>
      <c r="M284" s="165">
        <f>SUM(M286+M285)</f>
        <v>120000</v>
      </c>
      <c r="N284" s="165">
        <f>AVERAGE(N285+N286)</f>
        <v>119503</v>
      </c>
      <c r="O284" s="445">
        <f t="shared" si="11"/>
        <v>99.58583333333333</v>
      </c>
    </row>
    <row r="285" spans="1:15" ht="15">
      <c r="A285" s="10"/>
      <c r="B285" s="10"/>
      <c r="C285" s="10"/>
      <c r="D285" s="10"/>
      <c r="E285" s="10"/>
      <c r="F285" s="10"/>
      <c r="G285" s="10"/>
      <c r="H285" s="10"/>
      <c r="I285" s="21"/>
      <c r="J285" s="198">
        <v>3232</v>
      </c>
      <c r="K285" s="192" t="s">
        <v>95</v>
      </c>
      <c r="L285" s="192"/>
      <c r="M285" s="165">
        <v>5000</v>
      </c>
      <c r="N285" s="165">
        <v>3000</v>
      </c>
      <c r="O285" s="445">
        <f t="shared" si="11"/>
        <v>60</v>
      </c>
    </row>
    <row r="286" spans="1:15" ht="15">
      <c r="A286" s="10"/>
      <c r="B286" s="10"/>
      <c r="C286" s="10"/>
      <c r="D286" s="10"/>
      <c r="E286" s="10"/>
      <c r="F286" s="10"/>
      <c r="G286" s="10"/>
      <c r="H286" s="10"/>
      <c r="I286" s="21"/>
      <c r="J286" s="198">
        <v>3234</v>
      </c>
      <c r="K286" s="192" t="s">
        <v>278</v>
      </c>
      <c r="L286" s="192"/>
      <c r="M286" s="165">
        <v>115000</v>
      </c>
      <c r="N286" s="165">
        <v>116503</v>
      </c>
      <c r="O286" s="445">
        <f t="shared" si="11"/>
        <v>101.30695652173914</v>
      </c>
    </row>
    <row r="287" spans="1:15" ht="15">
      <c r="A287" s="10"/>
      <c r="B287" s="20"/>
      <c r="C287" s="20"/>
      <c r="D287" s="20"/>
      <c r="E287" s="20"/>
      <c r="F287" s="10"/>
      <c r="G287" s="10"/>
      <c r="H287" s="10"/>
      <c r="I287" s="21"/>
      <c r="J287" s="198">
        <v>329</v>
      </c>
      <c r="K287" s="192" t="s">
        <v>29</v>
      </c>
      <c r="L287" s="192"/>
      <c r="M287" s="165">
        <f>SUM(M289+M288)</f>
        <v>17200</v>
      </c>
      <c r="N287" s="165">
        <f>SUM(N288)</f>
        <v>7156</v>
      </c>
      <c r="O287" s="445">
        <f t="shared" si="11"/>
        <v>41.604651162790695</v>
      </c>
    </row>
    <row r="288" spans="1:15" ht="15">
      <c r="A288" s="10"/>
      <c r="B288" s="20"/>
      <c r="C288" s="20"/>
      <c r="D288" s="20"/>
      <c r="E288" s="20"/>
      <c r="F288" s="10"/>
      <c r="G288" s="10"/>
      <c r="H288" s="10"/>
      <c r="I288" s="21"/>
      <c r="J288" s="198">
        <v>3292</v>
      </c>
      <c r="K288" s="192" t="s">
        <v>679</v>
      </c>
      <c r="L288" s="192"/>
      <c r="M288" s="165">
        <v>7200</v>
      </c>
      <c r="N288" s="165">
        <v>7156</v>
      </c>
      <c r="O288" s="445">
        <f t="shared" si="11"/>
        <v>99.3888888888889</v>
      </c>
    </row>
    <row r="289" spans="1:15" ht="15">
      <c r="A289" s="24"/>
      <c r="B289" s="20"/>
      <c r="C289" s="20"/>
      <c r="D289" s="20"/>
      <c r="E289" s="20"/>
      <c r="F289" s="10"/>
      <c r="G289" s="10"/>
      <c r="H289" s="10"/>
      <c r="I289" s="21"/>
      <c r="J289" s="198">
        <v>3299</v>
      </c>
      <c r="K289" s="203" t="s">
        <v>29</v>
      </c>
      <c r="L289" s="293"/>
      <c r="M289" s="165">
        <v>10000</v>
      </c>
      <c r="N289" s="165">
        <v>0</v>
      </c>
      <c r="O289" s="445">
        <f t="shared" si="11"/>
        <v>0</v>
      </c>
    </row>
    <row r="290" spans="1:15" ht="15">
      <c r="A290" s="24"/>
      <c r="B290" s="20"/>
      <c r="C290" s="20"/>
      <c r="D290" s="20"/>
      <c r="E290" s="20"/>
      <c r="F290" s="10"/>
      <c r="G290" s="10"/>
      <c r="H290" s="10"/>
      <c r="I290" s="21"/>
      <c r="J290" s="198">
        <v>4</v>
      </c>
      <c r="K290" s="171" t="s">
        <v>5</v>
      </c>
      <c r="L290" s="229"/>
      <c r="M290" s="295">
        <f>SUM(M291)</f>
        <v>40000</v>
      </c>
      <c r="N290" s="165">
        <f>SUM(N291)</f>
        <v>37500</v>
      </c>
      <c r="O290" s="445">
        <f t="shared" si="11"/>
        <v>93.75</v>
      </c>
    </row>
    <row r="291" spans="1:15" ht="15">
      <c r="A291" s="16"/>
      <c r="B291" s="28"/>
      <c r="C291" s="28"/>
      <c r="D291" s="28"/>
      <c r="E291" s="28"/>
      <c r="F291" s="28"/>
      <c r="G291" s="28"/>
      <c r="H291" s="28"/>
      <c r="I291" s="33"/>
      <c r="J291" s="198">
        <v>45</v>
      </c>
      <c r="K291" s="171" t="s">
        <v>676</v>
      </c>
      <c r="L291" s="229"/>
      <c r="M291" s="295">
        <f>SUM(M292)</f>
        <v>40000</v>
      </c>
      <c r="N291" s="165">
        <v>37500</v>
      </c>
      <c r="O291" s="445">
        <f t="shared" si="11"/>
        <v>93.75</v>
      </c>
    </row>
    <row r="292" spans="1:15" ht="15">
      <c r="A292" s="16"/>
      <c r="B292" s="28"/>
      <c r="C292" s="28"/>
      <c r="D292" s="28"/>
      <c r="E292" s="28"/>
      <c r="F292" s="28"/>
      <c r="G292" s="28"/>
      <c r="H292" s="28"/>
      <c r="I292" s="33"/>
      <c r="J292" s="198">
        <v>451</v>
      </c>
      <c r="K292" s="171" t="s">
        <v>260</v>
      </c>
      <c r="L292" s="229"/>
      <c r="M292" s="295">
        <f>SUM(M293)</f>
        <v>40000</v>
      </c>
      <c r="N292" s="165">
        <v>37500</v>
      </c>
      <c r="O292" s="445">
        <f t="shared" si="11"/>
        <v>93.75</v>
      </c>
    </row>
    <row r="293" spans="1:15" ht="15">
      <c r="A293" s="16"/>
      <c r="B293" s="28"/>
      <c r="C293" s="28"/>
      <c r="D293" s="28"/>
      <c r="E293" s="28"/>
      <c r="F293" s="28"/>
      <c r="G293" s="28"/>
      <c r="H293" s="28"/>
      <c r="I293" s="33"/>
      <c r="J293" s="198">
        <v>4511</v>
      </c>
      <c r="K293" s="171" t="s">
        <v>260</v>
      </c>
      <c r="L293" s="229"/>
      <c r="M293" s="295">
        <v>40000</v>
      </c>
      <c r="N293" s="165">
        <v>37500</v>
      </c>
      <c r="O293" s="445">
        <f t="shared" si="11"/>
        <v>93.75</v>
      </c>
    </row>
    <row r="294" spans="1:15" ht="15">
      <c r="A294" s="16"/>
      <c r="B294" s="28"/>
      <c r="C294" s="28"/>
      <c r="D294" s="28"/>
      <c r="E294" s="28"/>
      <c r="F294" s="28"/>
      <c r="G294" s="28"/>
      <c r="H294" s="28"/>
      <c r="I294" s="33"/>
      <c r="J294" s="389" t="s">
        <v>69</v>
      </c>
      <c r="K294" s="398" t="s">
        <v>680</v>
      </c>
      <c r="L294" s="398"/>
      <c r="M294" s="174">
        <f>SUM(M297)</f>
        <v>125000</v>
      </c>
      <c r="N294" s="458">
        <f>SUM(N297)</f>
        <v>122661</v>
      </c>
      <c r="O294" s="459">
        <f>AVERAGE(N294/M294*100)</f>
        <v>98.1288</v>
      </c>
    </row>
    <row r="295" spans="1:15" ht="15">
      <c r="A295" s="10"/>
      <c r="B295" s="10"/>
      <c r="C295" s="10"/>
      <c r="D295" s="10"/>
      <c r="E295" s="10"/>
      <c r="F295" s="10"/>
      <c r="G295" s="10"/>
      <c r="H295" s="10"/>
      <c r="I295" s="21"/>
      <c r="J295" s="382" t="s">
        <v>75</v>
      </c>
      <c r="K295" s="383" t="s">
        <v>176</v>
      </c>
      <c r="L295" s="155"/>
      <c r="M295" s="396"/>
      <c r="N295" s="380"/>
      <c r="O295" s="444"/>
    </row>
    <row r="296" spans="1:15" ht="15">
      <c r="A296" s="10"/>
      <c r="B296" s="10"/>
      <c r="C296" s="10"/>
      <c r="D296" s="10"/>
      <c r="E296" s="10"/>
      <c r="F296" s="10"/>
      <c r="G296" s="10"/>
      <c r="H296" s="10"/>
      <c r="I296" s="21"/>
      <c r="J296" s="366" t="s">
        <v>179</v>
      </c>
      <c r="K296" s="367"/>
      <c r="L296" s="156"/>
      <c r="M296" s="217"/>
      <c r="N296" s="380"/>
      <c r="O296" s="444"/>
    </row>
    <row r="297" spans="1:15" ht="15">
      <c r="A297" s="10"/>
      <c r="B297" s="10"/>
      <c r="C297" s="10"/>
      <c r="D297" s="10"/>
      <c r="E297" s="10"/>
      <c r="F297" s="10"/>
      <c r="G297" s="10"/>
      <c r="H297" s="10"/>
      <c r="I297" s="21"/>
      <c r="J297" s="157">
        <v>3</v>
      </c>
      <c r="K297" s="158" t="s">
        <v>45</v>
      </c>
      <c r="L297" s="158"/>
      <c r="M297" s="160">
        <f>SUM(M298)</f>
        <v>125000</v>
      </c>
      <c r="N297" s="160">
        <f>SUM(N298)</f>
        <v>122661</v>
      </c>
      <c r="O297" s="442">
        <f>AVERAGE(N297/M297*100)</f>
        <v>98.1288</v>
      </c>
    </row>
    <row r="298" spans="1:15" ht="15">
      <c r="A298" s="10"/>
      <c r="B298" s="20"/>
      <c r="C298" s="20"/>
      <c r="D298" s="20"/>
      <c r="E298" s="20"/>
      <c r="F298" s="10"/>
      <c r="G298" s="10"/>
      <c r="H298" s="10"/>
      <c r="I298" s="21"/>
      <c r="J298" s="294">
        <v>32</v>
      </c>
      <c r="K298" s="293" t="s">
        <v>25</v>
      </c>
      <c r="L298" s="293"/>
      <c r="M298" s="165">
        <f>SUM(M299)</f>
        <v>125000</v>
      </c>
      <c r="N298" s="165">
        <v>122661</v>
      </c>
      <c r="O298" s="442">
        <f>AVERAGE(N298/M298*100)</f>
        <v>98.1288</v>
      </c>
    </row>
    <row r="299" spans="1:15" ht="15">
      <c r="A299" s="10"/>
      <c r="B299" s="20"/>
      <c r="C299" s="20"/>
      <c r="D299" s="20"/>
      <c r="E299" s="20"/>
      <c r="F299" s="10"/>
      <c r="G299" s="10"/>
      <c r="H299" s="10"/>
      <c r="I299" s="21"/>
      <c r="J299" s="294">
        <v>323</v>
      </c>
      <c r="K299" s="293" t="s">
        <v>681</v>
      </c>
      <c r="L299" s="293"/>
      <c r="M299" s="165">
        <f>SUM(M300)</f>
        <v>125000</v>
      </c>
      <c r="N299" s="165">
        <v>122661</v>
      </c>
      <c r="O299" s="442">
        <f>AVERAGE(N299/M299*100)</f>
        <v>98.1288</v>
      </c>
    </row>
    <row r="300" spans="1:15" ht="15">
      <c r="A300" s="10"/>
      <c r="B300" s="20"/>
      <c r="C300" s="20"/>
      <c r="D300" s="20"/>
      <c r="E300" s="20"/>
      <c r="F300" s="10"/>
      <c r="G300" s="10"/>
      <c r="H300" s="10"/>
      <c r="I300" s="21"/>
      <c r="J300" s="294">
        <v>3232</v>
      </c>
      <c r="K300" s="293" t="s">
        <v>682</v>
      </c>
      <c r="L300" s="293"/>
      <c r="M300" s="165">
        <v>125000</v>
      </c>
      <c r="N300" s="165">
        <v>122661</v>
      </c>
      <c r="O300" s="442">
        <f>AVERAGE(N300/M300*100)</f>
        <v>98.1288</v>
      </c>
    </row>
    <row r="301" spans="1:15" ht="15">
      <c r="A301" s="10"/>
      <c r="B301" s="20"/>
      <c r="C301" s="20"/>
      <c r="D301" s="20"/>
      <c r="E301" s="20"/>
      <c r="F301" s="10"/>
      <c r="G301" s="10"/>
      <c r="H301" s="10"/>
      <c r="I301" s="21"/>
      <c r="J301" s="381" t="s">
        <v>683</v>
      </c>
      <c r="K301" s="365"/>
      <c r="L301" s="200"/>
      <c r="M301" s="154">
        <f>SUM(M304)</f>
        <v>0</v>
      </c>
      <c r="N301" s="454">
        <v>0</v>
      </c>
      <c r="O301" s="455">
        <f>SUM(O304)</f>
        <v>0</v>
      </c>
    </row>
    <row r="302" spans="1:15" ht="15">
      <c r="A302" s="10"/>
      <c r="B302" s="20"/>
      <c r="C302" s="20"/>
      <c r="D302" s="20"/>
      <c r="E302" s="20"/>
      <c r="F302" s="10"/>
      <c r="G302" s="10"/>
      <c r="H302" s="10"/>
      <c r="I302" s="21"/>
      <c r="J302" s="386" t="s">
        <v>170</v>
      </c>
      <c r="K302" s="399" t="s">
        <v>217</v>
      </c>
      <c r="L302" s="400"/>
      <c r="M302" s="218"/>
      <c r="N302" s="408"/>
      <c r="O302" s="449"/>
    </row>
    <row r="303" spans="1:15" ht="15">
      <c r="A303" s="10"/>
      <c r="B303" s="20"/>
      <c r="C303" s="20"/>
      <c r="D303" s="20"/>
      <c r="E303" s="20"/>
      <c r="F303" s="10"/>
      <c r="G303" s="10"/>
      <c r="H303" s="10"/>
      <c r="I303" s="21"/>
      <c r="J303" s="371" t="s">
        <v>179</v>
      </c>
      <c r="K303" s="367"/>
      <c r="L303" s="388"/>
      <c r="M303" s="375"/>
      <c r="N303" s="408"/>
      <c r="O303" s="449"/>
    </row>
    <row r="304" spans="1:15" ht="15">
      <c r="A304" s="10"/>
      <c r="B304" s="20"/>
      <c r="C304" s="20"/>
      <c r="D304" s="20"/>
      <c r="E304" s="20"/>
      <c r="F304" s="10"/>
      <c r="G304" s="10"/>
      <c r="H304" s="10"/>
      <c r="I304" s="21"/>
      <c r="J304" s="179">
        <v>3</v>
      </c>
      <c r="K304" s="158" t="s">
        <v>45</v>
      </c>
      <c r="L304" s="158"/>
      <c r="M304" s="160">
        <f>SUM(M305)</f>
        <v>0</v>
      </c>
      <c r="N304" s="165">
        <v>0</v>
      </c>
      <c r="O304" s="445">
        <f>SUM(O305)</f>
        <v>0</v>
      </c>
    </row>
    <row r="305" spans="1:15" ht="15">
      <c r="A305" s="10"/>
      <c r="B305" s="20"/>
      <c r="C305" s="20"/>
      <c r="D305" s="20"/>
      <c r="E305" s="20"/>
      <c r="F305" s="10"/>
      <c r="G305" s="10"/>
      <c r="H305" s="10"/>
      <c r="I305" s="21"/>
      <c r="J305" s="296">
        <v>32</v>
      </c>
      <c r="K305" s="293" t="s">
        <v>25</v>
      </c>
      <c r="L305" s="293"/>
      <c r="M305" s="165">
        <f>SUM(M306)</f>
        <v>0</v>
      </c>
      <c r="N305" s="165">
        <v>0</v>
      </c>
      <c r="O305" s="445">
        <f>SUM(O306)</f>
        <v>0</v>
      </c>
    </row>
    <row r="306" spans="1:15" ht="15">
      <c r="A306" s="10"/>
      <c r="B306" s="20"/>
      <c r="C306" s="20"/>
      <c r="D306" s="20"/>
      <c r="E306" s="20"/>
      <c r="F306" s="10"/>
      <c r="G306" s="10"/>
      <c r="H306" s="10"/>
      <c r="I306" s="21"/>
      <c r="J306" s="296">
        <v>323</v>
      </c>
      <c r="K306" s="293" t="s">
        <v>681</v>
      </c>
      <c r="L306" s="293"/>
      <c r="M306" s="165">
        <f>SUM(M307)</f>
        <v>0</v>
      </c>
      <c r="N306" s="165">
        <v>0</v>
      </c>
      <c r="O306" s="445">
        <f>SUM(O307)</f>
        <v>0</v>
      </c>
    </row>
    <row r="307" spans="1:15" ht="15">
      <c r="A307" s="10"/>
      <c r="B307" s="20"/>
      <c r="C307" s="20"/>
      <c r="D307" s="20"/>
      <c r="E307" s="20"/>
      <c r="F307" s="10"/>
      <c r="G307" s="10"/>
      <c r="H307" s="10"/>
      <c r="I307" s="21"/>
      <c r="J307" s="296">
        <v>3232</v>
      </c>
      <c r="K307" s="293" t="s">
        <v>28</v>
      </c>
      <c r="L307" s="293"/>
      <c r="M307" s="165">
        <v>0</v>
      </c>
      <c r="N307" s="165">
        <v>0</v>
      </c>
      <c r="O307" s="445">
        <v>0</v>
      </c>
    </row>
    <row r="308" spans="1:15" ht="15">
      <c r="A308" s="10"/>
      <c r="B308" s="20"/>
      <c r="C308" s="20"/>
      <c r="D308" s="20"/>
      <c r="E308" s="20"/>
      <c r="F308" s="10"/>
      <c r="G308" s="10"/>
      <c r="H308" s="10"/>
      <c r="I308" s="21"/>
      <c r="J308" s="575" t="s">
        <v>218</v>
      </c>
      <c r="K308" s="575"/>
      <c r="L308" s="575"/>
      <c r="M308" s="471">
        <f>SUM(M309+M319+M326+M336+M343+M368+M397+M404+M418+M442+M449+M435+M384)</f>
        <v>2702500</v>
      </c>
      <c r="N308" s="471">
        <f>SUM(N309+N319+N326+N336+N343+N368+N384+N397+N404+N418+N435+N442+N449)</f>
        <v>2858198</v>
      </c>
      <c r="O308" s="523">
        <f>AVERAGE(N308/M308*100)</f>
        <v>105.76125809435707</v>
      </c>
    </row>
    <row r="309" spans="1:15" ht="15">
      <c r="A309" s="10"/>
      <c r="B309" s="20"/>
      <c r="C309" s="20"/>
      <c r="D309" s="20"/>
      <c r="E309" s="20"/>
      <c r="F309" s="10"/>
      <c r="G309" s="10"/>
      <c r="H309" s="10"/>
      <c r="I309" s="21"/>
      <c r="J309" s="392" t="s">
        <v>684</v>
      </c>
      <c r="K309" s="392"/>
      <c r="L309" s="392"/>
      <c r="M309" s="185">
        <f>ABS(M312)</f>
        <v>833000</v>
      </c>
      <c r="N309" s="456">
        <f>SUM(N312+N316)</f>
        <v>831673</v>
      </c>
      <c r="O309" s="457">
        <f>AVERAGE(N309/M309*100)</f>
        <v>99.84069627851142</v>
      </c>
    </row>
    <row r="310" spans="1:15" ht="15">
      <c r="A310" s="10"/>
      <c r="B310" s="20"/>
      <c r="C310" s="20"/>
      <c r="D310" s="20"/>
      <c r="E310" s="20"/>
      <c r="F310" s="10"/>
      <c r="G310" s="10"/>
      <c r="H310" s="10"/>
      <c r="I310" s="21"/>
      <c r="J310" s="583" t="s">
        <v>188</v>
      </c>
      <c r="K310" s="584"/>
      <c r="L310" s="584"/>
      <c r="M310" s="396"/>
      <c r="N310" s="380"/>
      <c r="O310" s="444"/>
    </row>
    <row r="311" spans="1:15" ht="15">
      <c r="A311" s="10"/>
      <c r="B311" s="20"/>
      <c r="C311" s="20"/>
      <c r="D311" s="20"/>
      <c r="E311" s="20"/>
      <c r="F311" s="10"/>
      <c r="G311" s="10"/>
      <c r="H311" s="10"/>
      <c r="I311" s="21"/>
      <c r="J311" s="366" t="s">
        <v>49</v>
      </c>
      <c r="K311" s="393"/>
      <c r="L311" s="393"/>
      <c r="M311" s="217"/>
      <c r="N311" s="380"/>
      <c r="O311" s="444"/>
    </row>
    <row r="312" spans="1:15" ht="15">
      <c r="A312" s="10"/>
      <c r="B312" s="20"/>
      <c r="C312" s="20"/>
      <c r="D312" s="20"/>
      <c r="E312" s="20"/>
      <c r="F312" s="10"/>
      <c r="G312" s="10"/>
      <c r="H312" s="10"/>
      <c r="I312" s="21"/>
      <c r="J312" s="157">
        <v>4</v>
      </c>
      <c r="K312" s="158" t="s">
        <v>52</v>
      </c>
      <c r="L312" s="161"/>
      <c r="M312" s="160">
        <f>ABS(M313+M316)</f>
        <v>833000</v>
      </c>
      <c r="N312" s="165">
        <f>SUM(N313)</f>
        <v>821023</v>
      </c>
      <c r="O312" s="445">
        <f>AVERAGE(N312/M312*100)</f>
        <v>98.56218487394958</v>
      </c>
    </row>
    <row r="313" spans="1:15" ht="15">
      <c r="A313" s="10"/>
      <c r="B313" s="20"/>
      <c r="C313" s="20"/>
      <c r="D313" s="20"/>
      <c r="E313" s="20"/>
      <c r="F313" s="10"/>
      <c r="G313" s="10"/>
      <c r="H313" s="10"/>
      <c r="I313" s="21"/>
      <c r="J313" s="294">
        <v>42</v>
      </c>
      <c r="K313" s="293" t="s">
        <v>50</v>
      </c>
      <c r="L313" s="166"/>
      <c r="M313" s="165">
        <f>SUM(M314)</f>
        <v>822000</v>
      </c>
      <c r="N313" s="165">
        <f>SUM(N314)</f>
        <v>821023</v>
      </c>
      <c r="O313" s="445">
        <f aca="true" t="shared" si="12" ref="O313:O318">AVERAGE(N313/M313*100)</f>
        <v>99.88114355231144</v>
      </c>
    </row>
    <row r="314" spans="1:15" ht="15">
      <c r="A314" s="10"/>
      <c r="B314" s="20"/>
      <c r="C314" s="20"/>
      <c r="D314" s="20"/>
      <c r="E314" s="20"/>
      <c r="F314" s="10"/>
      <c r="G314" s="10"/>
      <c r="H314" s="10"/>
      <c r="I314" s="21"/>
      <c r="J314" s="294">
        <v>421</v>
      </c>
      <c r="K314" s="293" t="s">
        <v>37</v>
      </c>
      <c r="L314" s="166"/>
      <c r="M314" s="165">
        <f>SUM(M315)</f>
        <v>822000</v>
      </c>
      <c r="N314" s="165">
        <v>821023</v>
      </c>
      <c r="O314" s="445">
        <f t="shared" si="12"/>
        <v>99.88114355231144</v>
      </c>
    </row>
    <row r="315" spans="1:15" ht="15">
      <c r="A315" s="10"/>
      <c r="B315" s="20"/>
      <c r="C315" s="20"/>
      <c r="D315" s="20"/>
      <c r="E315" s="20"/>
      <c r="F315" s="10"/>
      <c r="G315" s="10"/>
      <c r="H315" s="10"/>
      <c r="I315" s="21"/>
      <c r="J315" s="167">
        <v>4213</v>
      </c>
      <c r="K315" s="168" t="s">
        <v>685</v>
      </c>
      <c r="L315" s="172"/>
      <c r="M315" s="295">
        <v>822000</v>
      </c>
      <c r="N315" s="165">
        <v>821023</v>
      </c>
      <c r="O315" s="445">
        <f t="shared" si="12"/>
        <v>99.88114355231144</v>
      </c>
    </row>
    <row r="316" spans="1:15" ht="15">
      <c r="A316" s="10"/>
      <c r="B316" s="20"/>
      <c r="C316" s="20"/>
      <c r="D316" s="20"/>
      <c r="E316" s="20"/>
      <c r="F316" s="10"/>
      <c r="G316" s="10"/>
      <c r="H316" s="10"/>
      <c r="I316" s="21"/>
      <c r="J316" s="178">
        <v>45</v>
      </c>
      <c r="K316" s="293" t="s">
        <v>259</v>
      </c>
      <c r="L316" s="166"/>
      <c r="M316" s="295">
        <v>11000</v>
      </c>
      <c r="N316" s="165">
        <v>10650</v>
      </c>
      <c r="O316" s="445">
        <f t="shared" si="12"/>
        <v>96.81818181818181</v>
      </c>
    </row>
    <row r="317" spans="1:15" ht="15">
      <c r="A317" s="10"/>
      <c r="B317" s="20"/>
      <c r="C317" s="20"/>
      <c r="D317" s="20"/>
      <c r="E317" s="20"/>
      <c r="F317" s="10"/>
      <c r="G317" s="10"/>
      <c r="H317" s="10"/>
      <c r="I317" s="21"/>
      <c r="J317" s="178">
        <v>451</v>
      </c>
      <c r="K317" s="168" t="s">
        <v>260</v>
      </c>
      <c r="L317" s="172"/>
      <c r="M317" s="295">
        <v>11000</v>
      </c>
      <c r="N317" s="165">
        <v>10650</v>
      </c>
      <c r="O317" s="445">
        <f t="shared" si="12"/>
        <v>96.81818181818181</v>
      </c>
    </row>
    <row r="318" spans="1:15" ht="15">
      <c r="A318" s="10"/>
      <c r="B318" s="20"/>
      <c r="C318" s="20"/>
      <c r="D318" s="20"/>
      <c r="E318" s="20"/>
      <c r="F318" s="10"/>
      <c r="G318" s="10"/>
      <c r="H318" s="10"/>
      <c r="I318" s="21"/>
      <c r="J318" s="178">
        <v>4511</v>
      </c>
      <c r="K318" s="168" t="s">
        <v>260</v>
      </c>
      <c r="L318" s="172"/>
      <c r="M318" s="295">
        <v>11000</v>
      </c>
      <c r="N318" s="165">
        <v>10650</v>
      </c>
      <c r="O318" s="445">
        <f t="shared" si="12"/>
        <v>96.81818181818181</v>
      </c>
    </row>
    <row r="319" spans="1:15" ht="15">
      <c r="A319" s="10"/>
      <c r="B319" s="20"/>
      <c r="C319" s="20"/>
      <c r="D319" s="20"/>
      <c r="E319" s="20"/>
      <c r="F319" s="10"/>
      <c r="G319" s="10"/>
      <c r="H319" s="10"/>
      <c r="I319" s="21"/>
      <c r="J319" s="576" t="s">
        <v>686</v>
      </c>
      <c r="K319" s="576"/>
      <c r="L319" s="576"/>
      <c r="M319" s="185">
        <f>ABS(M322)</f>
        <v>0</v>
      </c>
      <c r="N319" s="456">
        <v>0</v>
      </c>
      <c r="O319" s="457">
        <f>ABS(O322)</f>
        <v>0</v>
      </c>
    </row>
    <row r="320" spans="1:15" ht="15">
      <c r="A320" s="10"/>
      <c r="B320" s="20"/>
      <c r="C320" s="20"/>
      <c r="D320" s="20"/>
      <c r="E320" s="20"/>
      <c r="F320" s="10"/>
      <c r="G320" s="10"/>
      <c r="H320" s="10"/>
      <c r="I320" s="21"/>
      <c r="J320" s="386" t="s">
        <v>75</v>
      </c>
      <c r="K320" s="402" t="s">
        <v>217</v>
      </c>
      <c r="L320" s="402"/>
      <c r="M320" s="396"/>
      <c r="N320" s="380"/>
      <c r="O320" s="444"/>
    </row>
    <row r="321" spans="1:15" ht="15">
      <c r="A321" s="10"/>
      <c r="B321" s="20"/>
      <c r="C321" s="20"/>
      <c r="D321" s="20"/>
      <c r="E321" s="20"/>
      <c r="F321" s="10"/>
      <c r="G321" s="10"/>
      <c r="H321" s="10"/>
      <c r="I321" s="21"/>
      <c r="J321" s="371" t="s">
        <v>179</v>
      </c>
      <c r="K321" s="393"/>
      <c r="L321" s="393"/>
      <c r="M321" s="217"/>
      <c r="N321" s="380"/>
      <c r="O321" s="444"/>
    </row>
    <row r="322" spans="1:15" ht="15">
      <c r="A322" s="10"/>
      <c r="B322" s="20"/>
      <c r="C322" s="20"/>
      <c r="D322" s="20"/>
      <c r="E322" s="20"/>
      <c r="F322" s="10"/>
      <c r="G322" s="10"/>
      <c r="H322" s="10"/>
      <c r="I322" s="21"/>
      <c r="J322" s="157">
        <v>4</v>
      </c>
      <c r="K322" s="158" t="s">
        <v>51</v>
      </c>
      <c r="L322" s="161"/>
      <c r="M322" s="160">
        <f>ABS(M323)</f>
        <v>0</v>
      </c>
      <c r="N322" s="165">
        <v>0</v>
      </c>
      <c r="O322" s="445">
        <f>ABS(O323)</f>
        <v>0</v>
      </c>
    </row>
    <row r="323" spans="1:15" ht="15">
      <c r="A323" s="10"/>
      <c r="B323" s="20"/>
      <c r="C323" s="20"/>
      <c r="D323" s="20"/>
      <c r="E323" s="20"/>
      <c r="F323" s="10"/>
      <c r="G323" s="10"/>
      <c r="H323" s="10"/>
      <c r="I323" s="21"/>
      <c r="J323" s="294">
        <v>42</v>
      </c>
      <c r="K323" s="293" t="s">
        <v>50</v>
      </c>
      <c r="L323" s="166"/>
      <c r="M323" s="165">
        <f>ABS(M325)</f>
        <v>0</v>
      </c>
      <c r="N323" s="165">
        <v>0</v>
      </c>
      <c r="O323" s="445">
        <f>ABS(O325)</f>
        <v>0</v>
      </c>
    </row>
    <row r="324" spans="1:15" ht="15">
      <c r="A324" s="10"/>
      <c r="B324" s="20"/>
      <c r="C324" s="20"/>
      <c r="D324" s="20"/>
      <c r="E324" s="20"/>
      <c r="F324" s="10"/>
      <c r="G324" s="10"/>
      <c r="H324" s="10"/>
      <c r="I324" s="21"/>
      <c r="J324" s="294">
        <v>421</v>
      </c>
      <c r="K324" s="293" t="s">
        <v>37</v>
      </c>
      <c r="L324" s="166"/>
      <c r="M324" s="165">
        <f>SUM(M325)</f>
        <v>0</v>
      </c>
      <c r="N324" s="165">
        <v>0</v>
      </c>
      <c r="O324" s="445">
        <f>SUM(O325)</f>
        <v>0</v>
      </c>
    </row>
    <row r="325" spans="1:15" ht="15">
      <c r="A325" s="10"/>
      <c r="B325" s="20"/>
      <c r="C325" s="20"/>
      <c r="D325" s="20"/>
      <c r="E325" s="20"/>
      <c r="F325" s="10"/>
      <c r="G325" s="10"/>
      <c r="H325" s="10"/>
      <c r="I325" s="21"/>
      <c r="J325" s="294">
        <v>4214</v>
      </c>
      <c r="K325" s="293" t="s">
        <v>258</v>
      </c>
      <c r="L325" s="166"/>
      <c r="M325" s="165">
        <v>0</v>
      </c>
      <c r="N325" s="165">
        <v>0</v>
      </c>
      <c r="O325" s="445">
        <v>0</v>
      </c>
    </row>
    <row r="326" spans="1:15" ht="15">
      <c r="A326" s="10"/>
      <c r="B326" s="20"/>
      <c r="C326" s="20"/>
      <c r="D326" s="20"/>
      <c r="E326" s="20"/>
      <c r="F326" s="10"/>
      <c r="G326" s="10"/>
      <c r="H326" s="10"/>
      <c r="I326" s="21"/>
      <c r="J326" s="576" t="s">
        <v>687</v>
      </c>
      <c r="K326" s="576"/>
      <c r="L326" s="576"/>
      <c r="M326" s="185">
        <f>SUM(M329)</f>
        <v>95000</v>
      </c>
      <c r="N326" s="456">
        <f>SUM(N329)</f>
        <v>94250</v>
      </c>
      <c r="O326" s="457">
        <f>AVERAGE(N326/M326*100)</f>
        <v>99.21052631578947</v>
      </c>
    </row>
    <row r="327" spans="1:15" ht="15">
      <c r="A327" s="10"/>
      <c r="B327" s="20"/>
      <c r="C327" s="20"/>
      <c r="D327" s="20"/>
      <c r="E327" s="20"/>
      <c r="F327" s="10"/>
      <c r="G327" s="10"/>
      <c r="H327" s="10"/>
      <c r="I327" s="21"/>
      <c r="J327" s="386" t="s">
        <v>75</v>
      </c>
      <c r="K327" s="402" t="s">
        <v>217</v>
      </c>
      <c r="L327" s="402"/>
      <c r="M327" s="396"/>
      <c r="N327" s="380"/>
      <c r="O327" s="444"/>
    </row>
    <row r="328" spans="1:15" ht="15">
      <c r="A328" s="10"/>
      <c r="B328" s="20"/>
      <c r="C328" s="20"/>
      <c r="D328" s="20"/>
      <c r="E328" s="20"/>
      <c r="F328" s="10"/>
      <c r="G328" s="10"/>
      <c r="H328" s="10"/>
      <c r="I328" s="21"/>
      <c r="J328" s="371" t="s">
        <v>179</v>
      </c>
      <c r="K328" s="393"/>
      <c r="L328" s="393"/>
      <c r="M328" s="217"/>
      <c r="N328" s="380"/>
      <c r="O328" s="444"/>
    </row>
    <row r="329" spans="1:15" ht="15">
      <c r="A329" s="10"/>
      <c r="B329" s="20"/>
      <c r="C329" s="20"/>
      <c r="D329" s="20"/>
      <c r="E329" s="20"/>
      <c r="F329" s="10"/>
      <c r="G329" s="10"/>
      <c r="H329" s="10"/>
      <c r="I329" s="21"/>
      <c r="J329" s="179">
        <v>4</v>
      </c>
      <c r="K329" s="158" t="s">
        <v>265</v>
      </c>
      <c r="L329" s="158"/>
      <c r="M329" s="160">
        <v>95000</v>
      </c>
      <c r="N329" s="165">
        <f>SUM(N330)</f>
        <v>94250</v>
      </c>
      <c r="O329" s="445">
        <f>AVERAGE(N329/M329*100)</f>
        <v>99.21052631578947</v>
      </c>
    </row>
    <row r="330" spans="1:15" ht="15">
      <c r="A330" s="10"/>
      <c r="B330" s="20"/>
      <c r="C330" s="20"/>
      <c r="D330" s="20"/>
      <c r="E330" s="20"/>
      <c r="F330" s="10"/>
      <c r="G330" s="10"/>
      <c r="H330" s="10"/>
      <c r="I330" s="21"/>
      <c r="J330" s="179">
        <v>41</v>
      </c>
      <c r="K330" s="158" t="s">
        <v>81</v>
      </c>
      <c r="L330" s="158"/>
      <c r="M330" s="160">
        <v>95000</v>
      </c>
      <c r="N330" s="165">
        <v>94250</v>
      </c>
      <c r="O330" s="445">
        <f>AVERAGE(N330/M330*100)</f>
        <v>99.21052631578947</v>
      </c>
    </row>
    <row r="331" spans="1:15" ht="15">
      <c r="A331" s="10"/>
      <c r="B331" s="20"/>
      <c r="C331" s="20"/>
      <c r="D331" s="20"/>
      <c r="E331" s="20"/>
      <c r="F331" s="10"/>
      <c r="G331" s="10"/>
      <c r="H331" s="10"/>
      <c r="I331" s="21"/>
      <c r="J331" s="179">
        <v>411</v>
      </c>
      <c r="K331" s="158" t="s">
        <v>269</v>
      </c>
      <c r="L331" s="158"/>
      <c r="M331" s="160">
        <v>95000</v>
      </c>
      <c r="N331" s="165">
        <v>94250</v>
      </c>
      <c r="O331" s="445">
        <f>AVERAGE(N331/M331*100)</f>
        <v>99.21052631578947</v>
      </c>
    </row>
    <row r="332" spans="1:15" ht="15">
      <c r="A332" s="10"/>
      <c r="B332" s="20"/>
      <c r="C332" s="20"/>
      <c r="D332" s="20"/>
      <c r="E332" s="20"/>
      <c r="F332" s="10"/>
      <c r="G332" s="10"/>
      <c r="H332" s="10"/>
      <c r="I332" s="21"/>
      <c r="J332" s="179">
        <v>4111</v>
      </c>
      <c r="K332" s="158" t="s">
        <v>688</v>
      </c>
      <c r="L332" s="158"/>
      <c r="M332" s="160">
        <v>95000</v>
      </c>
      <c r="N332" s="165">
        <v>94250</v>
      </c>
      <c r="O332" s="445">
        <f>AVERAGE(N332/M332*100)</f>
        <v>99.21052631578947</v>
      </c>
    </row>
    <row r="333" spans="1:15" ht="15">
      <c r="A333" s="10"/>
      <c r="B333" s="20"/>
      <c r="C333" s="20"/>
      <c r="D333" s="20"/>
      <c r="E333" s="20"/>
      <c r="F333" s="10"/>
      <c r="G333" s="10"/>
      <c r="H333" s="10"/>
      <c r="I333" s="21"/>
      <c r="J333" s="296">
        <v>42</v>
      </c>
      <c r="K333" s="293" t="s">
        <v>248</v>
      </c>
      <c r="L333" s="293"/>
      <c r="M333" s="165">
        <f>ABS(M335)</f>
        <v>0</v>
      </c>
      <c r="N333" s="165">
        <v>0</v>
      </c>
      <c r="O333" s="445">
        <f>ABS(O335)</f>
        <v>0</v>
      </c>
    </row>
    <row r="334" spans="1:15" ht="15">
      <c r="A334" s="10"/>
      <c r="B334" s="20"/>
      <c r="C334" s="20"/>
      <c r="D334" s="20"/>
      <c r="E334" s="20"/>
      <c r="F334" s="10"/>
      <c r="G334" s="10"/>
      <c r="H334" s="10"/>
      <c r="I334" s="21"/>
      <c r="J334" s="296">
        <v>421</v>
      </c>
      <c r="K334" s="293" t="s">
        <v>37</v>
      </c>
      <c r="L334" s="293"/>
      <c r="M334" s="165">
        <v>0</v>
      </c>
      <c r="N334" s="165">
        <v>0</v>
      </c>
      <c r="O334" s="445">
        <v>0</v>
      </c>
    </row>
    <row r="335" spans="1:15" ht="15">
      <c r="A335" s="10"/>
      <c r="B335" s="20"/>
      <c r="C335" s="20"/>
      <c r="D335" s="20"/>
      <c r="E335" s="20"/>
      <c r="F335" s="10"/>
      <c r="G335" s="10"/>
      <c r="H335" s="10"/>
      <c r="I335" s="21"/>
      <c r="J335" s="296">
        <v>4214</v>
      </c>
      <c r="K335" s="293" t="s">
        <v>258</v>
      </c>
      <c r="L335" s="293"/>
      <c r="M335" s="165">
        <v>0</v>
      </c>
      <c r="N335" s="165">
        <v>0</v>
      </c>
      <c r="O335" s="445">
        <v>0</v>
      </c>
    </row>
    <row r="336" spans="1:15" ht="15">
      <c r="A336" s="10"/>
      <c r="B336" s="20"/>
      <c r="C336" s="20"/>
      <c r="D336" s="20"/>
      <c r="E336" s="20"/>
      <c r="F336" s="10"/>
      <c r="G336" s="10"/>
      <c r="H336" s="10"/>
      <c r="I336" s="21"/>
      <c r="J336" s="391" t="s">
        <v>689</v>
      </c>
      <c r="K336" s="392"/>
      <c r="L336" s="403"/>
      <c r="M336" s="185">
        <f>ABS(M339)</f>
        <v>0</v>
      </c>
      <c r="N336" s="456">
        <v>0</v>
      </c>
      <c r="O336" s="457">
        <f>ABS(O339)</f>
        <v>0</v>
      </c>
    </row>
    <row r="337" spans="1:15" ht="15">
      <c r="A337" s="10"/>
      <c r="B337" s="20"/>
      <c r="C337" s="20"/>
      <c r="D337" s="20"/>
      <c r="E337" s="20"/>
      <c r="F337" s="10"/>
      <c r="G337" s="10"/>
      <c r="H337" s="10"/>
      <c r="I337" s="21"/>
      <c r="J337" s="386" t="s">
        <v>75</v>
      </c>
      <c r="K337" s="383" t="s">
        <v>217</v>
      </c>
      <c r="L337" s="387"/>
      <c r="M337" s="218"/>
      <c r="N337" s="408"/>
      <c r="O337" s="449"/>
    </row>
    <row r="338" spans="1:15" ht="15">
      <c r="A338" s="10"/>
      <c r="B338" s="20"/>
      <c r="C338" s="20"/>
      <c r="D338" s="20"/>
      <c r="E338" s="20"/>
      <c r="F338" s="10"/>
      <c r="G338" s="10"/>
      <c r="H338" s="10"/>
      <c r="I338" s="21"/>
      <c r="J338" s="371" t="s">
        <v>179</v>
      </c>
      <c r="K338" s="367"/>
      <c r="L338" s="388"/>
      <c r="M338" s="375"/>
      <c r="N338" s="408"/>
      <c r="O338" s="449"/>
    </row>
    <row r="339" spans="1:15" ht="15">
      <c r="A339" s="10"/>
      <c r="B339" s="20"/>
      <c r="C339" s="20"/>
      <c r="D339" s="20"/>
      <c r="E339" s="20"/>
      <c r="F339" s="10"/>
      <c r="G339" s="10"/>
      <c r="H339" s="10"/>
      <c r="I339" s="21"/>
      <c r="J339" s="187">
        <v>4</v>
      </c>
      <c r="K339" s="188" t="s">
        <v>5</v>
      </c>
      <c r="L339" s="234"/>
      <c r="M339" s="160">
        <f>ABS(M340)</f>
        <v>0</v>
      </c>
      <c r="N339" s="160">
        <v>0</v>
      </c>
      <c r="O339" s="442">
        <f>ABS(O340)</f>
        <v>0</v>
      </c>
    </row>
    <row r="340" spans="1:15" ht="15">
      <c r="A340" s="10"/>
      <c r="B340" s="20"/>
      <c r="C340" s="20"/>
      <c r="D340" s="20"/>
      <c r="E340" s="20"/>
      <c r="F340" s="10"/>
      <c r="G340" s="10"/>
      <c r="H340" s="10"/>
      <c r="I340" s="21"/>
      <c r="J340" s="167">
        <v>42</v>
      </c>
      <c r="K340" s="168" t="s">
        <v>50</v>
      </c>
      <c r="L340" s="172"/>
      <c r="M340" s="165">
        <f>ABS(M342)</f>
        <v>0</v>
      </c>
      <c r="N340" s="165">
        <v>0</v>
      </c>
      <c r="O340" s="445">
        <f>ABS(O342)</f>
        <v>0</v>
      </c>
    </row>
    <row r="341" spans="1:15" ht="15">
      <c r="A341" s="10"/>
      <c r="B341" s="20"/>
      <c r="C341" s="20"/>
      <c r="D341" s="20"/>
      <c r="E341" s="20"/>
      <c r="F341" s="10"/>
      <c r="G341" s="10"/>
      <c r="H341" s="10"/>
      <c r="I341" s="21"/>
      <c r="J341" s="167">
        <v>421</v>
      </c>
      <c r="K341" s="168" t="s">
        <v>37</v>
      </c>
      <c r="L341" s="172"/>
      <c r="M341" s="165">
        <f>SUM(M342)</f>
        <v>0</v>
      </c>
      <c r="N341" s="165">
        <v>0</v>
      </c>
      <c r="O341" s="445">
        <f>SUM(O342)</f>
        <v>0</v>
      </c>
    </row>
    <row r="342" spans="1:15" ht="15">
      <c r="A342" s="10"/>
      <c r="B342" s="20"/>
      <c r="C342" s="20"/>
      <c r="D342" s="20"/>
      <c r="E342" s="20"/>
      <c r="F342" s="10"/>
      <c r="G342" s="10"/>
      <c r="H342" s="10"/>
      <c r="I342" s="21"/>
      <c r="J342" s="167">
        <v>4214</v>
      </c>
      <c r="K342" s="168" t="s">
        <v>258</v>
      </c>
      <c r="L342" s="172"/>
      <c r="M342" s="165">
        <v>0</v>
      </c>
      <c r="N342" s="165">
        <v>0</v>
      </c>
      <c r="O342" s="445">
        <v>0</v>
      </c>
    </row>
    <row r="343" spans="1:15" ht="15">
      <c r="A343" s="10"/>
      <c r="B343" s="20"/>
      <c r="C343" s="20"/>
      <c r="D343" s="20"/>
      <c r="E343" s="20"/>
      <c r="F343" s="10"/>
      <c r="G343" s="10"/>
      <c r="H343" s="10"/>
      <c r="I343" s="21"/>
      <c r="J343" s="576" t="s">
        <v>690</v>
      </c>
      <c r="K343" s="576"/>
      <c r="L343" s="576"/>
      <c r="M343" s="185">
        <f>SUM(M344+M356+M362)</f>
        <v>597500</v>
      </c>
      <c r="N343" s="456">
        <f>SUM(N344)</f>
        <v>596900</v>
      </c>
      <c r="O343" s="457">
        <f>AVERAGE(N343/M343*100)</f>
        <v>99.89958158995816</v>
      </c>
    </row>
    <row r="344" spans="1:15" ht="15">
      <c r="A344" s="10"/>
      <c r="B344" s="20"/>
      <c r="C344" s="20"/>
      <c r="D344" s="20"/>
      <c r="E344" s="20"/>
      <c r="F344" s="10"/>
      <c r="G344" s="10"/>
      <c r="H344" s="10"/>
      <c r="I344" s="21"/>
      <c r="J344" s="386" t="s">
        <v>75</v>
      </c>
      <c r="K344" s="402" t="s">
        <v>213</v>
      </c>
      <c r="L344" s="402"/>
      <c r="M344" s="220">
        <f>SUM(M350+M346)</f>
        <v>447500</v>
      </c>
      <c r="N344" s="408">
        <f>SUM(N346+N350)</f>
        <v>596900</v>
      </c>
      <c r="O344" s="449">
        <f>AVERAGE(N344/M344*100)</f>
        <v>133.3854748603352</v>
      </c>
    </row>
    <row r="345" spans="1:15" ht="15">
      <c r="A345" s="10"/>
      <c r="B345" s="20"/>
      <c r="C345" s="20"/>
      <c r="D345" s="20"/>
      <c r="E345" s="20"/>
      <c r="F345" s="10"/>
      <c r="G345" s="10"/>
      <c r="H345" s="10"/>
      <c r="I345" s="21"/>
      <c r="J345" s="371" t="s">
        <v>179</v>
      </c>
      <c r="K345" s="393"/>
      <c r="L345" s="393"/>
      <c r="M345" s="217"/>
      <c r="N345" s="380"/>
      <c r="O345" s="444"/>
    </row>
    <row r="346" spans="1:15" ht="15">
      <c r="A346" s="40"/>
      <c r="B346" s="35"/>
      <c r="C346" s="35"/>
      <c r="D346" s="35"/>
      <c r="E346" s="35"/>
      <c r="F346" s="35"/>
      <c r="G346" s="35"/>
      <c r="H346" s="35"/>
      <c r="I346" s="35"/>
      <c r="J346" s="157">
        <v>3</v>
      </c>
      <c r="K346" s="158" t="s">
        <v>45</v>
      </c>
      <c r="L346" s="158"/>
      <c r="M346" s="210">
        <f>SUM(M347)</f>
        <v>7500</v>
      </c>
      <c r="N346" s="199">
        <f>SUM(N347)</f>
        <v>7500</v>
      </c>
      <c r="O346" s="452">
        <f>AVERAGE(N346/M346*100)</f>
        <v>100</v>
      </c>
    </row>
    <row r="347" spans="1:15" ht="15">
      <c r="A347" s="38"/>
      <c r="B347" s="36"/>
      <c r="C347" s="36"/>
      <c r="D347" s="36"/>
      <c r="E347" s="36"/>
      <c r="F347" s="36"/>
      <c r="G347" s="36"/>
      <c r="H347" s="36"/>
      <c r="I347" s="36"/>
      <c r="J347" s="294">
        <v>32</v>
      </c>
      <c r="K347" s="293" t="s">
        <v>25</v>
      </c>
      <c r="L347" s="293"/>
      <c r="M347" s="199">
        <f>SUM(M348)</f>
        <v>7500</v>
      </c>
      <c r="N347" s="199">
        <v>7500</v>
      </c>
      <c r="O347" s="452">
        <f aca="true" t="shared" si="13" ref="O347:O353">AVERAGE(N347/M347*100)</f>
        <v>100</v>
      </c>
    </row>
    <row r="348" spans="1:15" ht="15">
      <c r="A348" s="38"/>
      <c r="B348" s="36"/>
      <c r="C348" s="36"/>
      <c r="D348" s="36"/>
      <c r="E348" s="36"/>
      <c r="F348" s="36"/>
      <c r="G348" s="36"/>
      <c r="H348" s="36"/>
      <c r="I348" s="36"/>
      <c r="J348" s="294">
        <v>323</v>
      </c>
      <c r="K348" s="293" t="s">
        <v>681</v>
      </c>
      <c r="L348" s="293"/>
      <c r="M348" s="199">
        <f>SUM(M349)</f>
        <v>7500</v>
      </c>
      <c r="N348" s="199">
        <v>7500</v>
      </c>
      <c r="O348" s="452">
        <f t="shared" si="13"/>
        <v>100</v>
      </c>
    </row>
    <row r="349" spans="1:15" ht="15">
      <c r="A349" s="38"/>
      <c r="B349" s="36"/>
      <c r="C349" s="36"/>
      <c r="D349" s="36"/>
      <c r="E349" s="36"/>
      <c r="F349" s="36"/>
      <c r="G349" s="36"/>
      <c r="H349" s="36"/>
      <c r="I349" s="36"/>
      <c r="J349" s="224">
        <v>3237</v>
      </c>
      <c r="K349" s="171" t="s">
        <v>671</v>
      </c>
      <c r="L349" s="404"/>
      <c r="M349" s="199">
        <v>7500</v>
      </c>
      <c r="N349" s="199">
        <v>7500</v>
      </c>
      <c r="O349" s="452">
        <f t="shared" si="13"/>
        <v>100</v>
      </c>
    </row>
    <row r="350" spans="1:15" ht="15">
      <c r="A350" s="38"/>
      <c r="B350" s="36"/>
      <c r="C350" s="36"/>
      <c r="D350" s="36"/>
      <c r="E350" s="36"/>
      <c r="F350" s="36"/>
      <c r="G350" s="36"/>
      <c r="H350" s="36"/>
      <c r="I350" s="36"/>
      <c r="J350" s="190">
        <v>4</v>
      </c>
      <c r="K350" s="293" t="s">
        <v>51</v>
      </c>
      <c r="L350" s="161"/>
      <c r="M350" s="160">
        <f>SUM(M351)</f>
        <v>440000</v>
      </c>
      <c r="N350" s="165">
        <f>SUM(N351)</f>
        <v>589400</v>
      </c>
      <c r="O350" s="452">
        <f t="shared" si="13"/>
        <v>133.95454545454547</v>
      </c>
    </row>
    <row r="351" spans="1:15" ht="15">
      <c r="A351" s="38"/>
      <c r="B351" s="36"/>
      <c r="C351" s="36"/>
      <c r="D351" s="36"/>
      <c r="E351" s="36"/>
      <c r="F351" s="36"/>
      <c r="G351" s="36"/>
      <c r="H351" s="36"/>
      <c r="I351" s="36"/>
      <c r="J351" s="178">
        <v>42</v>
      </c>
      <c r="K351" s="293" t="s">
        <v>36</v>
      </c>
      <c r="L351" s="166"/>
      <c r="M351" s="165">
        <f>SUM(M353)</f>
        <v>440000</v>
      </c>
      <c r="N351" s="165">
        <v>589400</v>
      </c>
      <c r="O351" s="452">
        <f t="shared" si="13"/>
        <v>133.95454545454547</v>
      </c>
    </row>
    <row r="352" spans="1:15" ht="15">
      <c r="A352" s="37"/>
      <c r="B352" s="36"/>
      <c r="C352" s="36"/>
      <c r="D352" s="36"/>
      <c r="E352" s="36"/>
      <c r="F352" s="36"/>
      <c r="G352" s="36"/>
      <c r="H352" s="36"/>
      <c r="I352" s="39"/>
      <c r="J352" s="178">
        <v>421</v>
      </c>
      <c r="K352" s="293" t="s">
        <v>37</v>
      </c>
      <c r="L352" s="166"/>
      <c r="M352" s="165">
        <f>SUM(M353)</f>
        <v>440000</v>
      </c>
      <c r="N352" s="165">
        <v>589400</v>
      </c>
      <c r="O352" s="452">
        <f t="shared" si="13"/>
        <v>133.95454545454547</v>
      </c>
    </row>
    <row r="353" spans="1:15" ht="15">
      <c r="A353" s="37"/>
      <c r="B353" s="36"/>
      <c r="C353" s="36"/>
      <c r="D353" s="36"/>
      <c r="E353" s="36"/>
      <c r="F353" s="36"/>
      <c r="G353" s="36"/>
      <c r="H353" s="36"/>
      <c r="I353" s="39"/>
      <c r="J353" s="296">
        <v>4214</v>
      </c>
      <c r="K353" s="293" t="s">
        <v>258</v>
      </c>
      <c r="L353" s="166"/>
      <c r="M353" s="165">
        <v>440000</v>
      </c>
      <c r="N353" s="165">
        <v>589400</v>
      </c>
      <c r="O353" s="452">
        <f t="shared" si="13"/>
        <v>133.95454545454547</v>
      </c>
    </row>
    <row r="354" spans="1:15" ht="15">
      <c r="A354" s="10"/>
      <c r="B354" s="10"/>
      <c r="C354" s="10"/>
      <c r="D354" s="10"/>
      <c r="E354" s="10"/>
      <c r="F354" s="10"/>
      <c r="G354" s="10"/>
      <c r="H354" s="10"/>
      <c r="I354" s="21"/>
      <c r="J354" s="157">
        <v>426</v>
      </c>
      <c r="K354" s="293" t="s">
        <v>40</v>
      </c>
      <c r="L354" s="166"/>
      <c r="M354" s="165">
        <f>SUM(M355)</f>
        <v>0</v>
      </c>
      <c r="N354" s="165"/>
      <c r="O354" s="445">
        <f>SUM(O355)</f>
        <v>0</v>
      </c>
    </row>
    <row r="355" spans="1:15" ht="15">
      <c r="A355" s="24"/>
      <c r="B355" s="10"/>
      <c r="C355" s="10"/>
      <c r="D355" s="20"/>
      <c r="E355" s="20"/>
      <c r="F355" s="10"/>
      <c r="G355" s="10"/>
      <c r="H355" s="10"/>
      <c r="I355" s="21"/>
      <c r="J355" s="178">
        <v>4264</v>
      </c>
      <c r="K355" s="168" t="s">
        <v>283</v>
      </c>
      <c r="L355" s="168"/>
      <c r="M355" s="219">
        <v>0</v>
      </c>
      <c r="N355" s="189"/>
      <c r="O355" s="450">
        <v>0</v>
      </c>
    </row>
    <row r="356" spans="1:15" ht="15">
      <c r="A356" s="24"/>
      <c r="B356" s="10"/>
      <c r="C356" s="10"/>
      <c r="D356" s="20"/>
      <c r="E356" s="20"/>
      <c r="F356" s="10"/>
      <c r="G356" s="10"/>
      <c r="H356" s="10"/>
      <c r="I356" s="21"/>
      <c r="J356" s="405" t="s">
        <v>151</v>
      </c>
      <c r="K356" s="406" t="s">
        <v>691</v>
      </c>
      <c r="L356" s="407"/>
      <c r="M356" s="408">
        <f>SUM(M358)</f>
        <v>0</v>
      </c>
      <c r="N356" s="408">
        <v>0</v>
      </c>
      <c r="O356" s="449">
        <f>SUM(O358)</f>
        <v>0</v>
      </c>
    </row>
    <row r="357" spans="1:15" ht="15">
      <c r="A357" s="24"/>
      <c r="B357" s="10"/>
      <c r="C357" s="10"/>
      <c r="D357" s="20"/>
      <c r="E357" s="20"/>
      <c r="F357" s="10"/>
      <c r="G357" s="10"/>
      <c r="H357" s="10"/>
      <c r="I357" s="21"/>
      <c r="J357" s="405" t="s">
        <v>179</v>
      </c>
      <c r="K357" s="406"/>
      <c r="L357" s="407"/>
      <c r="M357" s="380"/>
      <c r="N357" s="380"/>
      <c r="O357" s="444"/>
    </row>
    <row r="358" spans="1:15" ht="15">
      <c r="A358" s="24"/>
      <c r="B358" s="10"/>
      <c r="C358" s="10"/>
      <c r="D358" s="20"/>
      <c r="E358" s="20"/>
      <c r="F358" s="10"/>
      <c r="G358" s="10"/>
      <c r="H358" s="10"/>
      <c r="I358" s="21"/>
      <c r="J358" s="190">
        <v>4</v>
      </c>
      <c r="K358" s="158" t="s">
        <v>51</v>
      </c>
      <c r="L358" s="161"/>
      <c r="M358" s="191">
        <f>ABS(M359)</f>
        <v>0</v>
      </c>
      <c r="N358" s="189">
        <v>0</v>
      </c>
      <c r="O358" s="450">
        <f>ABS(O359)</f>
        <v>0</v>
      </c>
    </row>
    <row r="359" spans="1:15" ht="15">
      <c r="A359" s="37"/>
      <c r="B359" s="36"/>
      <c r="C359" s="36"/>
      <c r="D359" s="36"/>
      <c r="E359" s="36"/>
      <c r="F359" s="36"/>
      <c r="G359" s="36"/>
      <c r="H359" s="36"/>
      <c r="I359" s="39"/>
      <c r="J359" s="178">
        <v>42</v>
      </c>
      <c r="K359" s="293" t="s">
        <v>36</v>
      </c>
      <c r="L359" s="166"/>
      <c r="M359" s="189">
        <f>ABS(M361)</f>
        <v>0</v>
      </c>
      <c r="N359" s="189">
        <v>0</v>
      </c>
      <c r="O359" s="450">
        <f>ABS(O361)</f>
        <v>0</v>
      </c>
    </row>
    <row r="360" spans="1:15" ht="15">
      <c r="A360" s="37"/>
      <c r="B360" s="36"/>
      <c r="C360" s="36"/>
      <c r="D360" s="36"/>
      <c r="E360" s="36"/>
      <c r="F360" s="36"/>
      <c r="G360" s="36"/>
      <c r="H360" s="36"/>
      <c r="I360" s="39"/>
      <c r="J360" s="178">
        <v>421</v>
      </c>
      <c r="K360" s="293" t="s">
        <v>37</v>
      </c>
      <c r="L360" s="166"/>
      <c r="M360" s="189">
        <f>SUM(M361)</f>
        <v>0</v>
      </c>
      <c r="N360" s="189">
        <v>0</v>
      </c>
      <c r="O360" s="450">
        <f>SUM(O361)</f>
        <v>0</v>
      </c>
    </row>
    <row r="361" spans="1:15" ht="15">
      <c r="A361" s="10"/>
      <c r="B361" s="10"/>
      <c r="C361" s="10"/>
      <c r="D361" s="10"/>
      <c r="E361" s="10"/>
      <c r="F361" s="10"/>
      <c r="G361" s="10"/>
      <c r="H361" s="10"/>
      <c r="I361" s="21"/>
      <c r="J361" s="178">
        <v>4214</v>
      </c>
      <c r="K361" s="168" t="s">
        <v>258</v>
      </c>
      <c r="L361" s="172"/>
      <c r="M361" s="219">
        <v>0</v>
      </c>
      <c r="N361" s="189">
        <v>0</v>
      </c>
      <c r="O361" s="450">
        <v>0</v>
      </c>
    </row>
    <row r="362" spans="1:15" ht="15">
      <c r="A362" s="10"/>
      <c r="B362" s="10"/>
      <c r="C362" s="10"/>
      <c r="D362" s="10"/>
      <c r="E362" s="10"/>
      <c r="F362" s="10"/>
      <c r="G362" s="10"/>
      <c r="H362" s="10"/>
      <c r="I362" s="21"/>
      <c r="J362" s="386" t="s">
        <v>151</v>
      </c>
      <c r="K362" s="383" t="s">
        <v>189</v>
      </c>
      <c r="L362" s="387"/>
      <c r="M362" s="220">
        <f>SUM(M364)</f>
        <v>150000</v>
      </c>
      <c r="N362" s="408">
        <v>0</v>
      </c>
      <c r="O362" s="449">
        <f>SUM(O364)</f>
        <v>0</v>
      </c>
    </row>
    <row r="363" spans="1:15" ht="15">
      <c r="A363" s="10"/>
      <c r="B363" s="10"/>
      <c r="C363" s="10"/>
      <c r="D363" s="20"/>
      <c r="E363" s="20"/>
      <c r="F363" s="20"/>
      <c r="G363" s="10"/>
      <c r="H363" s="10"/>
      <c r="I363" s="21"/>
      <c r="J363" s="371" t="s">
        <v>179</v>
      </c>
      <c r="K363" s="367"/>
      <c r="L363" s="388"/>
      <c r="M363" s="217"/>
      <c r="N363" s="380"/>
      <c r="O363" s="444"/>
    </row>
    <row r="364" spans="1:15" ht="15">
      <c r="A364" s="10"/>
      <c r="B364" s="10"/>
      <c r="C364" s="10"/>
      <c r="D364" s="20"/>
      <c r="E364" s="20"/>
      <c r="F364" s="20"/>
      <c r="G364" s="10"/>
      <c r="H364" s="10"/>
      <c r="I364" s="21"/>
      <c r="J364" s="157">
        <v>3</v>
      </c>
      <c r="K364" s="158" t="s">
        <v>45</v>
      </c>
      <c r="L364" s="158"/>
      <c r="M364" s="225">
        <f>SUM(M365)</f>
        <v>150000</v>
      </c>
      <c r="N364" s="189">
        <v>0</v>
      </c>
      <c r="O364" s="450">
        <f>SUM(O365)</f>
        <v>0</v>
      </c>
    </row>
    <row r="365" spans="1:15" ht="15">
      <c r="A365" s="10"/>
      <c r="B365" s="10"/>
      <c r="C365" s="10"/>
      <c r="D365" s="20"/>
      <c r="E365" s="20"/>
      <c r="F365" s="20"/>
      <c r="G365" s="10"/>
      <c r="H365" s="10"/>
      <c r="I365" s="21"/>
      <c r="J365" s="157">
        <v>32</v>
      </c>
      <c r="K365" s="293" t="s">
        <v>25</v>
      </c>
      <c r="L365" s="293"/>
      <c r="M365" s="219">
        <f>SUM(M366)</f>
        <v>150000</v>
      </c>
      <c r="N365" s="189">
        <v>0</v>
      </c>
      <c r="O365" s="450">
        <f>SUM(O366)</f>
        <v>0</v>
      </c>
    </row>
    <row r="366" spans="1:15" ht="15">
      <c r="A366" s="37"/>
      <c r="B366" s="36"/>
      <c r="C366" s="36"/>
      <c r="D366" s="36"/>
      <c r="E366" s="36"/>
      <c r="F366" s="36"/>
      <c r="G366" s="36"/>
      <c r="H366" s="36"/>
      <c r="I366" s="39"/>
      <c r="J366" s="157">
        <v>323</v>
      </c>
      <c r="K366" s="293" t="s">
        <v>681</v>
      </c>
      <c r="L366" s="293"/>
      <c r="M366" s="219">
        <f>SUM(M367)</f>
        <v>150000</v>
      </c>
      <c r="N366" s="189">
        <v>0</v>
      </c>
      <c r="O366" s="450">
        <f>SUM(O367)</f>
        <v>0</v>
      </c>
    </row>
    <row r="367" spans="1:15" ht="15">
      <c r="A367" s="37"/>
      <c r="B367" s="36"/>
      <c r="C367" s="36"/>
      <c r="D367" s="36"/>
      <c r="E367" s="36"/>
      <c r="F367" s="36"/>
      <c r="G367" s="36"/>
      <c r="H367" s="36"/>
      <c r="I367" s="39"/>
      <c r="J367" s="157">
        <v>3232</v>
      </c>
      <c r="K367" s="293" t="s">
        <v>95</v>
      </c>
      <c r="L367" s="166"/>
      <c r="M367" s="219">
        <v>150000</v>
      </c>
      <c r="N367" s="189">
        <v>0</v>
      </c>
      <c r="O367" s="450">
        <v>0</v>
      </c>
    </row>
    <row r="368" spans="1:15" ht="15">
      <c r="A368" s="37"/>
      <c r="B368" s="36"/>
      <c r="C368" s="36"/>
      <c r="D368" s="36"/>
      <c r="E368" s="36"/>
      <c r="F368" s="36"/>
      <c r="G368" s="36"/>
      <c r="H368" s="36"/>
      <c r="I368" s="39"/>
      <c r="J368" s="576" t="s">
        <v>692</v>
      </c>
      <c r="K368" s="576"/>
      <c r="L368" s="576"/>
      <c r="M368" s="185">
        <f>SUM(M375+M371)</f>
        <v>321000</v>
      </c>
      <c r="N368" s="456">
        <f>AVERAGE(N371+N375)</f>
        <v>319710</v>
      </c>
      <c r="O368" s="457">
        <f>AVERAGE(N368/M368*100)</f>
        <v>99.59813084112149</v>
      </c>
    </row>
    <row r="369" spans="1:15" ht="15">
      <c r="A369" s="10"/>
      <c r="B369" s="10"/>
      <c r="C369" s="10"/>
      <c r="D369" s="20"/>
      <c r="E369" s="20"/>
      <c r="F369" s="10"/>
      <c r="G369" s="10"/>
      <c r="H369" s="10"/>
      <c r="I369" s="25"/>
      <c r="J369" s="386" t="s">
        <v>75</v>
      </c>
      <c r="K369" s="402" t="s">
        <v>213</v>
      </c>
      <c r="L369" s="402"/>
      <c r="M369" s="218"/>
      <c r="N369" s="408"/>
      <c r="O369" s="449"/>
    </row>
    <row r="370" spans="1:15" ht="15">
      <c r="A370" s="10"/>
      <c r="B370" s="10"/>
      <c r="C370" s="10"/>
      <c r="D370" s="20"/>
      <c r="E370" s="20"/>
      <c r="F370" s="10"/>
      <c r="G370" s="10"/>
      <c r="H370" s="10"/>
      <c r="I370" s="25"/>
      <c r="J370" s="371" t="s">
        <v>179</v>
      </c>
      <c r="K370" s="393"/>
      <c r="L370" s="393"/>
      <c r="M370" s="217"/>
      <c r="N370" s="380"/>
      <c r="O370" s="444"/>
    </row>
    <row r="371" spans="1:15" ht="15">
      <c r="A371" s="10"/>
      <c r="B371" s="10"/>
      <c r="C371" s="10"/>
      <c r="D371" s="20"/>
      <c r="E371" s="20"/>
      <c r="F371" s="10"/>
      <c r="G371" s="10"/>
      <c r="H371" s="10"/>
      <c r="I371" s="25"/>
      <c r="J371" s="221">
        <v>3</v>
      </c>
      <c r="K371" s="158" t="s">
        <v>45</v>
      </c>
      <c r="L371" s="158"/>
      <c r="M371" s="210">
        <f>SUM(M372)</f>
        <v>10000</v>
      </c>
      <c r="N371" s="199">
        <v>10000</v>
      </c>
      <c r="O371" s="452">
        <f>AVERAGE(N371/M371*100)</f>
        <v>100</v>
      </c>
    </row>
    <row r="372" spans="1:15" ht="15">
      <c r="A372" s="10"/>
      <c r="B372" s="10"/>
      <c r="C372" s="10"/>
      <c r="D372" s="20"/>
      <c r="E372" s="20"/>
      <c r="F372" s="10"/>
      <c r="G372" s="10"/>
      <c r="H372" s="10"/>
      <c r="I372" s="25"/>
      <c r="J372" s="224">
        <v>32</v>
      </c>
      <c r="K372" s="158" t="s">
        <v>25</v>
      </c>
      <c r="L372" s="158"/>
      <c r="M372" s="199">
        <f>SUM(M373)</f>
        <v>10000</v>
      </c>
      <c r="N372" s="199">
        <v>10000</v>
      </c>
      <c r="O372" s="452">
        <f aca="true" t="shared" si="14" ref="O372:O383">AVERAGE(N372/M372*100)</f>
        <v>100</v>
      </c>
    </row>
    <row r="373" spans="1:15" ht="15">
      <c r="A373" s="10"/>
      <c r="B373" s="10"/>
      <c r="C373" s="10"/>
      <c r="D373" s="20"/>
      <c r="E373" s="20"/>
      <c r="F373" s="10"/>
      <c r="G373" s="10"/>
      <c r="H373" s="10"/>
      <c r="I373" s="25"/>
      <c r="J373" s="224">
        <v>323</v>
      </c>
      <c r="K373" s="158" t="s">
        <v>28</v>
      </c>
      <c r="L373" s="158"/>
      <c r="M373" s="199">
        <f>SUM(M374)</f>
        <v>10000</v>
      </c>
      <c r="N373" s="199">
        <v>10000</v>
      </c>
      <c r="O373" s="452">
        <f t="shared" si="14"/>
        <v>100</v>
      </c>
    </row>
    <row r="374" spans="1:15" ht="15">
      <c r="A374" s="10"/>
      <c r="B374" s="10"/>
      <c r="C374" s="10"/>
      <c r="D374" s="20"/>
      <c r="E374" s="20"/>
      <c r="F374" s="10"/>
      <c r="G374" s="10"/>
      <c r="H374" s="10"/>
      <c r="I374" s="25"/>
      <c r="J374" s="224">
        <v>3237</v>
      </c>
      <c r="K374" s="158" t="s">
        <v>671</v>
      </c>
      <c r="L374" s="158"/>
      <c r="M374" s="199">
        <v>10000</v>
      </c>
      <c r="N374" s="199">
        <v>10000</v>
      </c>
      <c r="O374" s="452">
        <f t="shared" si="14"/>
        <v>100</v>
      </c>
    </row>
    <row r="375" spans="1:15" ht="15">
      <c r="A375" s="10"/>
      <c r="B375" s="10"/>
      <c r="C375" s="10"/>
      <c r="D375" s="20"/>
      <c r="E375" s="20"/>
      <c r="F375" s="10"/>
      <c r="G375" s="10"/>
      <c r="H375" s="10"/>
      <c r="I375" s="25"/>
      <c r="J375" s="190">
        <v>4</v>
      </c>
      <c r="K375" s="158" t="s">
        <v>51</v>
      </c>
      <c r="L375" s="161"/>
      <c r="M375" s="225">
        <f>SUM(M379+M376)</f>
        <v>311000</v>
      </c>
      <c r="N375" s="189">
        <f>SUM(N376+N379)</f>
        <v>309710</v>
      </c>
      <c r="O375" s="452">
        <f t="shared" si="14"/>
        <v>99.58520900321544</v>
      </c>
    </row>
    <row r="376" spans="1:15" ht="15">
      <c r="A376" s="10"/>
      <c r="B376" s="10"/>
      <c r="C376" s="10"/>
      <c r="D376" s="10"/>
      <c r="E376" s="20"/>
      <c r="F376" s="20"/>
      <c r="G376" s="10"/>
      <c r="H376" s="10"/>
      <c r="I376" s="25"/>
      <c r="J376" s="294">
        <v>41</v>
      </c>
      <c r="K376" s="293" t="s">
        <v>185</v>
      </c>
      <c r="L376" s="166"/>
      <c r="M376" s="219">
        <f>SUM(M378)</f>
        <v>21000</v>
      </c>
      <c r="N376" s="189">
        <v>20625</v>
      </c>
      <c r="O376" s="452">
        <f t="shared" si="14"/>
        <v>98.21428571428571</v>
      </c>
    </row>
    <row r="377" spans="1:15" ht="15">
      <c r="A377" s="10"/>
      <c r="B377" s="10"/>
      <c r="C377" s="10"/>
      <c r="D377" s="10"/>
      <c r="E377" s="20"/>
      <c r="F377" s="20"/>
      <c r="G377" s="10"/>
      <c r="H377" s="10"/>
      <c r="I377" s="25"/>
      <c r="J377" s="294">
        <v>412</v>
      </c>
      <c r="K377" s="293" t="s">
        <v>186</v>
      </c>
      <c r="L377" s="166"/>
      <c r="M377" s="219">
        <f>SUM(M378)</f>
        <v>21000</v>
      </c>
      <c r="N377" s="189">
        <v>20625</v>
      </c>
      <c r="O377" s="452">
        <f t="shared" si="14"/>
        <v>98.21428571428571</v>
      </c>
    </row>
    <row r="378" spans="1:15" ht="15">
      <c r="A378" s="10"/>
      <c r="B378" s="10"/>
      <c r="C378" s="10"/>
      <c r="D378" s="10"/>
      <c r="E378" s="20"/>
      <c r="F378" s="20"/>
      <c r="G378" s="10"/>
      <c r="H378" s="10"/>
      <c r="I378" s="25"/>
      <c r="J378" s="294">
        <v>4126</v>
      </c>
      <c r="K378" s="293" t="s">
        <v>186</v>
      </c>
      <c r="L378" s="166"/>
      <c r="M378" s="219">
        <v>21000</v>
      </c>
      <c r="N378" s="189">
        <v>20625</v>
      </c>
      <c r="O378" s="452">
        <f t="shared" si="14"/>
        <v>98.21428571428571</v>
      </c>
    </row>
    <row r="379" spans="1:15" ht="15">
      <c r="A379" s="10"/>
      <c r="B379" s="10"/>
      <c r="C379" s="10"/>
      <c r="D379" s="10"/>
      <c r="E379" s="20"/>
      <c r="F379" s="20"/>
      <c r="G379" s="10"/>
      <c r="H379" s="10"/>
      <c r="I379" s="25"/>
      <c r="J379" s="178">
        <v>42</v>
      </c>
      <c r="K379" s="293" t="s">
        <v>36</v>
      </c>
      <c r="L379" s="166"/>
      <c r="M379" s="219">
        <f>SUM(M380+M382)</f>
        <v>290000</v>
      </c>
      <c r="N379" s="189">
        <f>AVERAGE(N380+N382)</f>
        <v>289085</v>
      </c>
      <c r="O379" s="452">
        <f t="shared" si="14"/>
        <v>99.68448275862069</v>
      </c>
    </row>
    <row r="380" spans="1:15" ht="15">
      <c r="A380" s="10"/>
      <c r="B380" s="10"/>
      <c r="C380" s="10"/>
      <c r="D380" s="10"/>
      <c r="E380" s="20"/>
      <c r="F380" s="20"/>
      <c r="G380" s="10"/>
      <c r="H380" s="10"/>
      <c r="I380" s="25"/>
      <c r="J380" s="178">
        <v>421</v>
      </c>
      <c r="K380" s="293" t="s">
        <v>37</v>
      </c>
      <c r="L380" s="166"/>
      <c r="M380" s="219">
        <f>SUM(M381)</f>
        <v>248000</v>
      </c>
      <c r="N380" s="189">
        <v>247363</v>
      </c>
      <c r="O380" s="452">
        <f t="shared" si="14"/>
        <v>99.74314516129033</v>
      </c>
    </row>
    <row r="381" spans="1:15" ht="15">
      <c r="A381" s="10"/>
      <c r="B381" s="10"/>
      <c r="C381" s="10"/>
      <c r="D381" s="10"/>
      <c r="E381" s="20"/>
      <c r="F381" s="20"/>
      <c r="G381" s="10"/>
      <c r="H381" s="10"/>
      <c r="I381" s="25"/>
      <c r="J381" s="178">
        <v>4214</v>
      </c>
      <c r="K381" s="293" t="s">
        <v>258</v>
      </c>
      <c r="L381" s="166"/>
      <c r="M381" s="219">
        <v>248000</v>
      </c>
      <c r="N381" s="189">
        <v>247363</v>
      </c>
      <c r="O381" s="452">
        <f t="shared" si="14"/>
        <v>99.74314516129033</v>
      </c>
    </row>
    <row r="382" spans="1:15" ht="15">
      <c r="A382" s="10"/>
      <c r="B382" s="10"/>
      <c r="C382" s="10"/>
      <c r="D382" s="10"/>
      <c r="E382" s="20"/>
      <c r="F382" s="20"/>
      <c r="G382" s="10"/>
      <c r="H382" s="10"/>
      <c r="I382" s="25"/>
      <c r="J382" s="296">
        <v>422</v>
      </c>
      <c r="K382" s="171" t="s">
        <v>38</v>
      </c>
      <c r="L382" s="232"/>
      <c r="M382" s="219">
        <v>42000</v>
      </c>
      <c r="N382" s="189">
        <v>41722</v>
      </c>
      <c r="O382" s="452">
        <f t="shared" si="14"/>
        <v>99.33809523809524</v>
      </c>
    </row>
    <row r="383" spans="1:15" ht="15">
      <c r="A383" s="10"/>
      <c r="B383" s="10"/>
      <c r="C383" s="10"/>
      <c r="D383" s="10"/>
      <c r="E383" s="20"/>
      <c r="F383" s="20"/>
      <c r="G383" s="10"/>
      <c r="H383" s="10"/>
      <c r="I383" s="25"/>
      <c r="J383" s="296">
        <v>4227</v>
      </c>
      <c r="K383" s="171" t="s">
        <v>147</v>
      </c>
      <c r="L383" s="232"/>
      <c r="M383" s="219">
        <v>42000</v>
      </c>
      <c r="N383" s="189">
        <v>41722</v>
      </c>
      <c r="O383" s="452">
        <f t="shared" si="14"/>
        <v>99.33809523809524</v>
      </c>
    </row>
    <row r="384" spans="1:15" ht="15">
      <c r="A384" s="10"/>
      <c r="B384" s="10"/>
      <c r="C384" s="10"/>
      <c r="D384" s="10"/>
      <c r="E384" s="20"/>
      <c r="F384" s="20"/>
      <c r="G384" s="10"/>
      <c r="H384" s="10"/>
      <c r="I384" s="25"/>
      <c r="J384" s="580" t="s">
        <v>693</v>
      </c>
      <c r="K384" s="581"/>
      <c r="L384" s="582"/>
      <c r="M384" s="185">
        <f>ABS(M385+M391)</f>
        <v>575000</v>
      </c>
      <c r="N384" s="456">
        <f>SUM(N385+N391)</f>
        <v>750000</v>
      </c>
      <c r="O384" s="457">
        <f>AVERAGE(N384/M384*100)</f>
        <v>130.43478260869566</v>
      </c>
    </row>
    <row r="385" spans="1:15" ht="15">
      <c r="A385" s="37"/>
      <c r="B385" s="36"/>
      <c r="C385" s="36"/>
      <c r="D385" s="36"/>
      <c r="E385" s="36"/>
      <c r="F385" s="36"/>
      <c r="G385" s="36"/>
      <c r="H385" s="36"/>
      <c r="I385" s="39"/>
      <c r="J385" s="386" t="s">
        <v>75</v>
      </c>
      <c r="K385" s="402" t="s">
        <v>249</v>
      </c>
      <c r="L385" s="402"/>
      <c r="M385" s="220">
        <v>575000</v>
      </c>
      <c r="N385" s="408">
        <f>SUM(N387)</f>
        <v>750000</v>
      </c>
      <c r="O385" s="449">
        <f>AVERAGE(N385/M385*100)</f>
        <v>130.43478260869566</v>
      </c>
    </row>
    <row r="386" spans="1:15" ht="15">
      <c r="A386" s="37"/>
      <c r="B386" s="36"/>
      <c r="C386" s="36"/>
      <c r="D386" s="36"/>
      <c r="E386" s="36"/>
      <c r="F386" s="36"/>
      <c r="G386" s="36"/>
      <c r="H386" s="36"/>
      <c r="I386" s="39"/>
      <c r="J386" s="371" t="s">
        <v>179</v>
      </c>
      <c r="K386" s="393"/>
      <c r="L386" s="393"/>
      <c r="M386" s="217"/>
      <c r="N386" s="380"/>
      <c r="O386" s="444"/>
    </row>
    <row r="387" spans="1:15" ht="15">
      <c r="A387" s="24"/>
      <c r="B387" s="10"/>
      <c r="C387" s="10"/>
      <c r="D387" s="20"/>
      <c r="E387" s="10"/>
      <c r="F387" s="10"/>
      <c r="G387" s="10"/>
      <c r="H387" s="10"/>
      <c r="I387" s="25"/>
      <c r="J387" s="157">
        <v>4</v>
      </c>
      <c r="K387" s="158" t="s">
        <v>91</v>
      </c>
      <c r="L387" s="161"/>
      <c r="M387" s="225">
        <f>SUM(M388)</f>
        <v>575000</v>
      </c>
      <c r="N387" s="189">
        <v>750000</v>
      </c>
      <c r="O387" s="450">
        <f>AVERAGE(N387/M387*100)</f>
        <v>130.43478260869566</v>
      </c>
    </row>
    <row r="388" spans="1:15" ht="15">
      <c r="A388" s="24"/>
      <c r="B388" s="10"/>
      <c r="C388" s="10"/>
      <c r="D388" s="20"/>
      <c r="E388" s="10"/>
      <c r="F388" s="10"/>
      <c r="G388" s="10"/>
      <c r="H388" s="10"/>
      <c r="I388" s="25"/>
      <c r="J388" s="178">
        <v>42</v>
      </c>
      <c r="K388" s="293" t="s">
        <v>36</v>
      </c>
      <c r="L388" s="166"/>
      <c r="M388" s="219">
        <f>SUM(M389)</f>
        <v>575000</v>
      </c>
      <c r="N388" s="189">
        <v>750000</v>
      </c>
      <c r="O388" s="450">
        <f>AVERAGE(N388/M388*100)</f>
        <v>130.43478260869566</v>
      </c>
    </row>
    <row r="389" spans="1:15" ht="15">
      <c r="A389" s="24"/>
      <c r="B389" s="10"/>
      <c r="C389" s="10"/>
      <c r="D389" s="20"/>
      <c r="E389" s="10"/>
      <c r="F389" s="10"/>
      <c r="G389" s="10"/>
      <c r="H389" s="10"/>
      <c r="I389" s="25"/>
      <c r="J389" s="178">
        <v>421</v>
      </c>
      <c r="K389" s="293" t="s">
        <v>37</v>
      </c>
      <c r="L389" s="166"/>
      <c r="M389" s="219">
        <f>SUM(M390)</f>
        <v>575000</v>
      </c>
      <c r="N389" s="189">
        <v>750000</v>
      </c>
      <c r="O389" s="450">
        <f>AVERAGE(N389/M389*100)</f>
        <v>130.43478260869566</v>
      </c>
    </row>
    <row r="390" spans="1:15" ht="15">
      <c r="A390" s="24"/>
      <c r="B390" s="10"/>
      <c r="C390" s="10"/>
      <c r="D390" s="20"/>
      <c r="E390" s="10"/>
      <c r="F390" s="10"/>
      <c r="G390" s="10"/>
      <c r="H390" s="10"/>
      <c r="I390" s="25"/>
      <c r="J390" s="178">
        <v>4214</v>
      </c>
      <c r="K390" s="293" t="s">
        <v>258</v>
      </c>
      <c r="L390" s="166"/>
      <c r="M390" s="219">
        <v>575000</v>
      </c>
      <c r="N390" s="189">
        <v>750000</v>
      </c>
      <c r="O390" s="450">
        <f>AVERAGE(N390/M390*100)</f>
        <v>130.43478260869566</v>
      </c>
    </row>
    <row r="391" spans="1:15" ht="15">
      <c r="A391" s="24"/>
      <c r="B391" s="10"/>
      <c r="C391" s="10"/>
      <c r="D391" s="20"/>
      <c r="E391" s="10"/>
      <c r="F391" s="10"/>
      <c r="G391" s="10"/>
      <c r="H391" s="10"/>
      <c r="I391" s="25"/>
      <c r="J391" s="386" t="s">
        <v>75</v>
      </c>
      <c r="K391" s="402" t="s">
        <v>217</v>
      </c>
      <c r="L391" s="402"/>
      <c r="M391" s="220">
        <f>SUM(M393)</f>
        <v>0</v>
      </c>
      <c r="N391" s="408">
        <f>SUM(N393)</f>
        <v>0</v>
      </c>
      <c r="O391" s="449">
        <f>SUM(O393)</f>
        <v>0</v>
      </c>
    </row>
    <row r="392" spans="1:15" ht="15">
      <c r="A392" s="24"/>
      <c r="B392" s="10"/>
      <c r="C392" s="10"/>
      <c r="D392" s="20"/>
      <c r="E392" s="10"/>
      <c r="F392" s="10"/>
      <c r="G392" s="10"/>
      <c r="H392" s="10"/>
      <c r="I392" s="25"/>
      <c r="J392" s="371" t="s">
        <v>179</v>
      </c>
      <c r="K392" s="393"/>
      <c r="L392" s="393"/>
      <c r="M392" s="217"/>
      <c r="N392" s="380"/>
      <c r="O392" s="444"/>
    </row>
    <row r="393" spans="1:15" ht="15">
      <c r="A393" s="24"/>
      <c r="B393" s="10"/>
      <c r="C393" s="10"/>
      <c r="D393" s="20"/>
      <c r="E393" s="10"/>
      <c r="F393" s="10"/>
      <c r="G393" s="10"/>
      <c r="H393" s="10"/>
      <c r="I393" s="25"/>
      <c r="J393" s="157">
        <v>4</v>
      </c>
      <c r="K393" s="158" t="s">
        <v>91</v>
      </c>
      <c r="L393" s="161"/>
      <c r="M393" s="225">
        <f>SUM(M394)</f>
        <v>0</v>
      </c>
      <c r="N393" s="189">
        <f aca="true" t="shared" si="15" ref="N393:O395">SUM(N394)</f>
        <v>0</v>
      </c>
      <c r="O393" s="450">
        <f t="shared" si="15"/>
        <v>0</v>
      </c>
    </row>
    <row r="394" spans="1:15" ht="15">
      <c r="A394" s="24"/>
      <c r="B394" s="10"/>
      <c r="C394" s="10"/>
      <c r="D394" s="20"/>
      <c r="E394" s="10"/>
      <c r="F394" s="10"/>
      <c r="G394" s="10"/>
      <c r="H394" s="10"/>
      <c r="I394" s="25"/>
      <c r="J394" s="178">
        <v>42</v>
      </c>
      <c r="K394" s="293" t="s">
        <v>36</v>
      </c>
      <c r="L394" s="166"/>
      <c r="M394" s="219">
        <f>SUM(M395)</f>
        <v>0</v>
      </c>
      <c r="N394" s="189">
        <f t="shared" si="15"/>
        <v>0</v>
      </c>
      <c r="O394" s="450">
        <f t="shared" si="15"/>
        <v>0</v>
      </c>
    </row>
    <row r="395" spans="1:15" ht="15">
      <c r="A395" s="24"/>
      <c r="B395" s="10"/>
      <c r="C395" s="10"/>
      <c r="D395" s="20"/>
      <c r="E395" s="10"/>
      <c r="F395" s="10"/>
      <c r="G395" s="10"/>
      <c r="H395" s="10"/>
      <c r="I395" s="25"/>
      <c r="J395" s="178">
        <v>421</v>
      </c>
      <c r="K395" s="293" t="s">
        <v>37</v>
      </c>
      <c r="L395" s="166"/>
      <c r="M395" s="219">
        <f>SUM(M396)</f>
        <v>0</v>
      </c>
      <c r="N395" s="189">
        <f t="shared" si="15"/>
        <v>0</v>
      </c>
      <c r="O395" s="450">
        <f t="shared" si="15"/>
        <v>0</v>
      </c>
    </row>
    <row r="396" spans="1:15" ht="15">
      <c r="A396" s="24"/>
      <c r="B396" s="10"/>
      <c r="C396" s="10"/>
      <c r="D396" s="20"/>
      <c r="E396" s="10"/>
      <c r="F396" s="10"/>
      <c r="G396" s="10"/>
      <c r="H396" s="10"/>
      <c r="I396" s="25"/>
      <c r="J396" s="178">
        <v>4214</v>
      </c>
      <c r="K396" s="293" t="s">
        <v>258</v>
      </c>
      <c r="L396" s="166"/>
      <c r="M396" s="219">
        <v>0</v>
      </c>
      <c r="N396" s="189">
        <v>0</v>
      </c>
      <c r="O396" s="450">
        <v>0</v>
      </c>
    </row>
    <row r="397" spans="1:15" ht="15">
      <c r="A397" s="24"/>
      <c r="B397" s="10"/>
      <c r="C397" s="10"/>
      <c r="D397" s="20"/>
      <c r="E397" s="10"/>
      <c r="F397" s="10"/>
      <c r="G397" s="10"/>
      <c r="H397" s="10"/>
      <c r="I397" s="25"/>
      <c r="J397" s="580" t="s">
        <v>694</v>
      </c>
      <c r="K397" s="581"/>
      <c r="L397" s="582"/>
      <c r="M397" s="185">
        <f>ABS(M400)</f>
        <v>0</v>
      </c>
      <c r="N397" s="456">
        <v>0</v>
      </c>
      <c r="O397" s="457">
        <f>ABS(O400)</f>
        <v>0</v>
      </c>
    </row>
    <row r="398" spans="1:15" ht="15">
      <c r="A398" s="24"/>
      <c r="B398" s="10"/>
      <c r="C398" s="10"/>
      <c r="D398" s="20"/>
      <c r="E398" s="10"/>
      <c r="F398" s="10"/>
      <c r="G398" s="10"/>
      <c r="H398" s="10"/>
      <c r="I398" s="25"/>
      <c r="J398" s="386" t="s">
        <v>75</v>
      </c>
      <c r="K398" s="402" t="s">
        <v>695</v>
      </c>
      <c r="L398" s="402"/>
      <c r="M398" s="396"/>
      <c r="N398" s="380"/>
      <c r="O398" s="444"/>
    </row>
    <row r="399" spans="1:15" ht="15">
      <c r="A399" s="24"/>
      <c r="B399" s="10"/>
      <c r="C399" s="10"/>
      <c r="D399" s="20"/>
      <c r="E399" s="10"/>
      <c r="F399" s="10"/>
      <c r="G399" s="10"/>
      <c r="H399" s="10"/>
      <c r="I399" s="25"/>
      <c r="J399" s="371" t="s">
        <v>179</v>
      </c>
      <c r="K399" s="393"/>
      <c r="L399" s="393"/>
      <c r="M399" s="217"/>
      <c r="N399" s="380"/>
      <c r="O399" s="444"/>
    </row>
    <row r="400" spans="1:15" ht="15">
      <c r="A400" s="24"/>
      <c r="B400" s="10"/>
      <c r="C400" s="10"/>
      <c r="D400" s="20"/>
      <c r="E400" s="10"/>
      <c r="F400" s="10"/>
      <c r="G400" s="10"/>
      <c r="H400" s="10"/>
      <c r="I400" s="25"/>
      <c r="J400" s="157">
        <v>4</v>
      </c>
      <c r="K400" s="158" t="s">
        <v>91</v>
      </c>
      <c r="L400" s="161"/>
      <c r="M400" s="160">
        <f>ABS(M401)</f>
        <v>0</v>
      </c>
      <c r="N400" s="165">
        <v>0</v>
      </c>
      <c r="O400" s="445">
        <f>ABS(O401)</f>
        <v>0</v>
      </c>
    </row>
    <row r="401" spans="1:15" ht="15">
      <c r="A401" s="24"/>
      <c r="B401" s="10"/>
      <c r="C401" s="10"/>
      <c r="D401" s="20"/>
      <c r="E401" s="10"/>
      <c r="F401" s="10"/>
      <c r="G401" s="10"/>
      <c r="H401" s="10"/>
      <c r="I401" s="25"/>
      <c r="J401" s="294">
        <v>42</v>
      </c>
      <c r="K401" s="293" t="s">
        <v>214</v>
      </c>
      <c r="L401" s="166"/>
      <c r="M401" s="165">
        <f>SUM(M402)</f>
        <v>0</v>
      </c>
      <c r="N401" s="165">
        <v>0</v>
      </c>
      <c r="O401" s="445">
        <f>SUM(O402)</f>
        <v>0</v>
      </c>
    </row>
    <row r="402" spans="1:15" ht="15">
      <c r="A402" s="24"/>
      <c r="B402" s="10"/>
      <c r="C402" s="10"/>
      <c r="D402" s="20"/>
      <c r="E402" s="10"/>
      <c r="F402" s="10"/>
      <c r="G402" s="10"/>
      <c r="H402" s="10"/>
      <c r="I402" s="25"/>
      <c r="J402" s="294">
        <v>421</v>
      </c>
      <c r="K402" s="293" t="s">
        <v>37</v>
      </c>
      <c r="L402" s="166"/>
      <c r="M402" s="165">
        <f>SUM(M403)</f>
        <v>0</v>
      </c>
      <c r="N402" s="165">
        <v>0</v>
      </c>
      <c r="O402" s="445">
        <f>SUM(O403)</f>
        <v>0</v>
      </c>
    </row>
    <row r="403" spans="1:15" ht="15">
      <c r="A403" s="24"/>
      <c r="B403" s="10"/>
      <c r="C403" s="10"/>
      <c r="D403" s="20"/>
      <c r="E403" s="10"/>
      <c r="F403" s="10"/>
      <c r="G403" s="10"/>
      <c r="H403" s="10"/>
      <c r="I403" s="25"/>
      <c r="J403" s="294">
        <v>4214</v>
      </c>
      <c r="K403" s="293" t="s">
        <v>258</v>
      </c>
      <c r="L403" s="166"/>
      <c r="M403" s="165">
        <v>0</v>
      </c>
      <c r="N403" s="165">
        <v>0</v>
      </c>
      <c r="O403" s="445">
        <v>0</v>
      </c>
    </row>
    <row r="404" spans="1:15" ht="15">
      <c r="A404" s="24"/>
      <c r="B404" s="10"/>
      <c r="C404" s="10"/>
      <c r="D404" s="20"/>
      <c r="E404" s="10"/>
      <c r="F404" s="10"/>
      <c r="G404" s="10"/>
      <c r="H404" s="10"/>
      <c r="I404" s="25"/>
      <c r="J404" s="576" t="s">
        <v>696</v>
      </c>
      <c r="K404" s="576"/>
      <c r="L404" s="576"/>
      <c r="M404" s="185">
        <f>SUM(M407+M414)</f>
        <v>65000</v>
      </c>
      <c r="N404" s="456">
        <f>SUM(N407)</f>
        <v>50000</v>
      </c>
      <c r="O404" s="457">
        <f>AVERAGE(N404/M404*100)</f>
        <v>76.92307692307693</v>
      </c>
    </row>
    <row r="405" spans="1:15" ht="15">
      <c r="A405" s="24"/>
      <c r="B405" s="10"/>
      <c r="C405" s="10"/>
      <c r="D405" s="20"/>
      <c r="E405" s="10"/>
      <c r="F405" s="10"/>
      <c r="G405" s="10"/>
      <c r="H405" s="10"/>
      <c r="I405" s="25"/>
      <c r="J405" s="386" t="s">
        <v>75</v>
      </c>
      <c r="K405" s="402" t="s">
        <v>213</v>
      </c>
      <c r="L405" s="402"/>
      <c r="M405" s="218"/>
      <c r="N405" s="408"/>
      <c r="O405" s="449"/>
    </row>
    <row r="406" spans="1:15" ht="15">
      <c r="A406" s="24"/>
      <c r="B406" s="10"/>
      <c r="C406" s="10"/>
      <c r="D406" s="20"/>
      <c r="E406" s="10"/>
      <c r="F406" s="10"/>
      <c r="G406" s="10"/>
      <c r="H406" s="10"/>
      <c r="I406" s="25"/>
      <c r="J406" s="371" t="s">
        <v>179</v>
      </c>
      <c r="K406" s="393"/>
      <c r="L406" s="393"/>
      <c r="M406" s="217"/>
      <c r="N406" s="380"/>
      <c r="O406" s="444"/>
    </row>
    <row r="407" spans="1:15" ht="15">
      <c r="A407" s="24"/>
      <c r="B407" s="10"/>
      <c r="C407" s="10"/>
      <c r="D407" s="20"/>
      <c r="E407" s="10"/>
      <c r="F407" s="10"/>
      <c r="G407" s="10"/>
      <c r="H407" s="10"/>
      <c r="I407" s="25"/>
      <c r="J407" s="221">
        <v>3</v>
      </c>
      <c r="K407" s="221" t="s">
        <v>4</v>
      </c>
      <c r="L407" s="221"/>
      <c r="M407" s="210">
        <f>SUM(M408+M411)</f>
        <v>50000</v>
      </c>
      <c r="N407" s="199">
        <f>SUM(N408+N411)</f>
        <v>50000</v>
      </c>
      <c r="O407" s="452">
        <f>AVERAGE(N407/M407*100)</f>
        <v>100</v>
      </c>
    </row>
    <row r="408" spans="1:15" ht="15">
      <c r="A408" s="24"/>
      <c r="B408" s="10"/>
      <c r="C408" s="10"/>
      <c r="D408" s="20"/>
      <c r="E408" s="10"/>
      <c r="F408" s="10"/>
      <c r="G408" s="10"/>
      <c r="H408" s="10"/>
      <c r="I408" s="25"/>
      <c r="J408" s="224">
        <v>32</v>
      </c>
      <c r="K408" s="293" t="s">
        <v>25</v>
      </c>
      <c r="L408" s="293"/>
      <c r="M408" s="199">
        <f>SUM(M409)</f>
        <v>0</v>
      </c>
      <c r="N408" s="199">
        <v>0</v>
      </c>
      <c r="O408" s="452">
        <v>0</v>
      </c>
    </row>
    <row r="409" spans="1:15" ht="15">
      <c r="A409" s="24"/>
      <c r="B409" s="10"/>
      <c r="C409" s="10"/>
      <c r="D409" s="20"/>
      <c r="E409" s="10"/>
      <c r="F409" s="10"/>
      <c r="G409" s="10"/>
      <c r="H409" s="10"/>
      <c r="I409" s="25"/>
      <c r="J409" s="224">
        <v>323</v>
      </c>
      <c r="K409" s="293" t="s">
        <v>681</v>
      </c>
      <c r="L409" s="293"/>
      <c r="M409" s="199">
        <f>SUM(M410)</f>
        <v>0</v>
      </c>
      <c r="N409" s="199">
        <v>0</v>
      </c>
      <c r="O409" s="452">
        <v>0</v>
      </c>
    </row>
    <row r="410" spans="1:15" ht="15">
      <c r="A410" s="24"/>
      <c r="B410" s="10"/>
      <c r="C410" s="10"/>
      <c r="D410" s="20"/>
      <c r="E410" s="10"/>
      <c r="F410" s="10"/>
      <c r="G410" s="10"/>
      <c r="H410" s="10"/>
      <c r="I410" s="25"/>
      <c r="J410" s="224">
        <v>3232</v>
      </c>
      <c r="K410" s="293" t="s">
        <v>95</v>
      </c>
      <c r="L410" s="166"/>
      <c r="M410" s="199">
        <v>0</v>
      </c>
      <c r="N410" s="199">
        <v>0</v>
      </c>
      <c r="O410" s="452">
        <v>0</v>
      </c>
    </row>
    <row r="411" spans="1:15" ht="15">
      <c r="A411" s="24"/>
      <c r="B411" s="10"/>
      <c r="C411" s="10"/>
      <c r="D411" s="20"/>
      <c r="E411" s="10"/>
      <c r="F411" s="10"/>
      <c r="G411" s="10"/>
      <c r="H411" s="10"/>
      <c r="I411" s="25"/>
      <c r="J411" s="224">
        <v>38</v>
      </c>
      <c r="K411" s="224" t="s">
        <v>172</v>
      </c>
      <c r="L411" s="224"/>
      <c r="M411" s="199">
        <v>50000</v>
      </c>
      <c r="N411" s="199">
        <v>50000</v>
      </c>
      <c r="O411" s="452">
        <f>AVERAGE(N411/M411*100)</f>
        <v>100</v>
      </c>
    </row>
    <row r="412" spans="1:15" ht="15">
      <c r="A412" s="24"/>
      <c r="B412" s="10"/>
      <c r="C412" s="10"/>
      <c r="D412" s="20"/>
      <c r="E412" s="10"/>
      <c r="F412" s="10"/>
      <c r="G412" s="10"/>
      <c r="H412" s="10"/>
      <c r="I412" s="25"/>
      <c r="J412" s="224">
        <v>382</v>
      </c>
      <c r="K412" s="224" t="s">
        <v>601</v>
      </c>
      <c r="L412" s="224"/>
      <c r="M412" s="199">
        <v>50000</v>
      </c>
      <c r="N412" s="199">
        <v>50000</v>
      </c>
      <c r="O412" s="452">
        <f>AVERAGE(N412/M412*100)</f>
        <v>100</v>
      </c>
    </row>
    <row r="413" spans="1:15" ht="15">
      <c r="A413" s="24"/>
      <c r="B413" s="10"/>
      <c r="C413" s="10"/>
      <c r="D413" s="20"/>
      <c r="E413" s="10"/>
      <c r="F413" s="10"/>
      <c r="G413" s="10"/>
      <c r="H413" s="10"/>
      <c r="I413" s="25"/>
      <c r="J413" s="224">
        <v>3821</v>
      </c>
      <c r="K413" s="224" t="s">
        <v>697</v>
      </c>
      <c r="L413" s="224"/>
      <c r="M413" s="199">
        <v>50000</v>
      </c>
      <c r="N413" s="199">
        <v>50000</v>
      </c>
      <c r="O413" s="452">
        <f>AVERAGE(N413/M413*100)</f>
        <v>100</v>
      </c>
    </row>
    <row r="414" spans="1:15" ht="15">
      <c r="A414" s="24"/>
      <c r="B414" s="10"/>
      <c r="C414" s="10"/>
      <c r="D414" s="20"/>
      <c r="E414" s="10"/>
      <c r="F414" s="10"/>
      <c r="G414" s="10"/>
      <c r="H414" s="10"/>
      <c r="I414" s="25"/>
      <c r="J414" s="157">
        <v>4</v>
      </c>
      <c r="K414" s="158" t="s">
        <v>51</v>
      </c>
      <c r="L414" s="161"/>
      <c r="M414" s="160">
        <f>ABS(M415)</f>
        <v>15000</v>
      </c>
      <c r="N414" s="165">
        <v>0</v>
      </c>
      <c r="O414" s="445">
        <f>ABS(O415)</f>
        <v>0</v>
      </c>
    </row>
    <row r="415" spans="1:15" ht="15">
      <c r="A415" s="24"/>
      <c r="B415" s="10"/>
      <c r="C415" s="10"/>
      <c r="D415" s="20"/>
      <c r="E415" s="10"/>
      <c r="F415" s="10"/>
      <c r="G415" s="10"/>
      <c r="H415" s="10"/>
      <c r="I415" s="25"/>
      <c r="J415" s="178">
        <v>45</v>
      </c>
      <c r="K415" s="293" t="s">
        <v>259</v>
      </c>
      <c r="L415" s="166"/>
      <c r="M415" s="295">
        <f>ABS(M417)</f>
        <v>15000</v>
      </c>
      <c r="N415" s="165">
        <v>0</v>
      </c>
      <c r="O415" s="445">
        <f>ABS(O417)</f>
        <v>0</v>
      </c>
    </row>
    <row r="416" spans="1:15" ht="15">
      <c r="A416" s="24"/>
      <c r="B416" s="10"/>
      <c r="C416" s="10"/>
      <c r="D416" s="20"/>
      <c r="E416" s="10"/>
      <c r="F416" s="10"/>
      <c r="G416" s="10"/>
      <c r="H416" s="10"/>
      <c r="I416" s="25"/>
      <c r="J416" s="178">
        <v>451</v>
      </c>
      <c r="K416" s="168" t="s">
        <v>260</v>
      </c>
      <c r="L416" s="172"/>
      <c r="M416" s="295">
        <f>SUM(M417)</f>
        <v>15000</v>
      </c>
      <c r="N416" s="165">
        <v>0</v>
      </c>
      <c r="O416" s="445">
        <f>SUM(O417)</f>
        <v>0</v>
      </c>
    </row>
    <row r="417" spans="1:15" ht="15">
      <c r="A417" s="24"/>
      <c r="B417" s="10"/>
      <c r="C417" s="10"/>
      <c r="D417" s="20"/>
      <c r="E417" s="10"/>
      <c r="F417" s="10"/>
      <c r="G417" s="10"/>
      <c r="H417" s="10"/>
      <c r="I417" s="25"/>
      <c r="J417" s="178">
        <v>4511</v>
      </c>
      <c r="K417" s="168" t="s">
        <v>260</v>
      </c>
      <c r="L417" s="172"/>
      <c r="M417" s="295">
        <v>15000</v>
      </c>
      <c r="N417" s="165">
        <v>0</v>
      </c>
      <c r="O417" s="445">
        <v>0</v>
      </c>
    </row>
    <row r="418" spans="1:15" ht="15">
      <c r="A418" s="24"/>
      <c r="B418" s="10"/>
      <c r="C418" s="10"/>
      <c r="D418" s="20"/>
      <c r="E418" s="10"/>
      <c r="F418" s="10"/>
      <c r="G418" s="10"/>
      <c r="H418" s="10"/>
      <c r="I418" s="25"/>
      <c r="J418" s="391" t="s">
        <v>698</v>
      </c>
      <c r="K418" s="392"/>
      <c r="L418" s="403"/>
      <c r="M418" s="185">
        <f>SUM(M419+M429)</f>
        <v>0</v>
      </c>
      <c r="N418" s="456">
        <v>0</v>
      </c>
      <c r="O418" s="457">
        <f>SUM(O419+O429)</f>
        <v>0</v>
      </c>
    </row>
    <row r="419" spans="1:15" ht="15">
      <c r="A419" s="24"/>
      <c r="B419" s="10"/>
      <c r="C419" s="10"/>
      <c r="D419" s="20"/>
      <c r="E419" s="10"/>
      <c r="F419" s="10"/>
      <c r="G419" s="10"/>
      <c r="H419" s="10"/>
      <c r="I419" s="25"/>
      <c r="J419" s="386" t="s">
        <v>170</v>
      </c>
      <c r="K419" s="399" t="s">
        <v>217</v>
      </c>
      <c r="L419" s="409"/>
      <c r="M419" s="218">
        <f>SUM(M421+M425)</f>
        <v>0</v>
      </c>
      <c r="N419" s="408">
        <v>0</v>
      </c>
      <c r="O419" s="449">
        <f>SUM(O421+O425)</f>
        <v>0</v>
      </c>
    </row>
    <row r="420" spans="1:15" ht="15">
      <c r="A420" s="24"/>
      <c r="B420" s="10"/>
      <c r="C420" s="10"/>
      <c r="D420" s="20"/>
      <c r="E420" s="10"/>
      <c r="F420" s="10"/>
      <c r="G420" s="10"/>
      <c r="H420" s="10"/>
      <c r="I420" s="25"/>
      <c r="J420" s="371" t="s">
        <v>179</v>
      </c>
      <c r="K420" s="367"/>
      <c r="L420" s="388"/>
      <c r="M420" s="375"/>
      <c r="N420" s="408"/>
      <c r="O420" s="449"/>
    </row>
    <row r="421" spans="1:15" ht="15">
      <c r="A421" s="37"/>
      <c r="B421" s="36"/>
      <c r="C421" s="36"/>
      <c r="D421" s="36"/>
      <c r="E421" s="36"/>
      <c r="F421" s="36"/>
      <c r="G421" s="36"/>
      <c r="H421" s="36"/>
      <c r="I421" s="39"/>
      <c r="J421" s="221">
        <v>3</v>
      </c>
      <c r="K421" s="158" t="s">
        <v>45</v>
      </c>
      <c r="L421" s="158"/>
      <c r="M421" s="160">
        <v>0</v>
      </c>
      <c r="N421" s="165">
        <v>0</v>
      </c>
      <c r="O421" s="445">
        <v>0</v>
      </c>
    </row>
    <row r="422" spans="1:15" ht="15">
      <c r="A422" s="37"/>
      <c r="B422" s="36"/>
      <c r="C422" s="36"/>
      <c r="D422" s="36"/>
      <c r="E422" s="36"/>
      <c r="F422" s="36"/>
      <c r="G422" s="36"/>
      <c r="H422" s="36"/>
      <c r="I422" s="39"/>
      <c r="J422" s="224">
        <v>32</v>
      </c>
      <c r="K422" s="158" t="s">
        <v>25</v>
      </c>
      <c r="L422" s="158"/>
      <c r="M422" s="165">
        <v>0</v>
      </c>
      <c r="N422" s="165">
        <v>0</v>
      </c>
      <c r="O422" s="445">
        <v>0</v>
      </c>
    </row>
    <row r="423" spans="1:15" ht="15">
      <c r="A423" s="37"/>
      <c r="B423" s="36"/>
      <c r="C423" s="36"/>
      <c r="D423" s="36"/>
      <c r="E423" s="36"/>
      <c r="F423" s="36"/>
      <c r="G423" s="36"/>
      <c r="H423" s="36"/>
      <c r="I423" s="39"/>
      <c r="J423" s="224">
        <v>323</v>
      </c>
      <c r="K423" s="158" t="s">
        <v>28</v>
      </c>
      <c r="L423" s="158"/>
      <c r="M423" s="165">
        <v>0</v>
      </c>
      <c r="N423" s="165">
        <v>0</v>
      </c>
      <c r="O423" s="445">
        <v>0</v>
      </c>
    </row>
    <row r="424" spans="1:15" ht="15">
      <c r="A424" s="37"/>
      <c r="B424" s="36"/>
      <c r="C424" s="36"/>
      <c r="D424" s="36"/>
      <c r="E424" s="36"/>
      <c r="F424" s="36"/>
      <c r="G424" s="36"/>
      <c r="H424" s="36"/>
      <c r="I424" s="39"/>
      <c r="J424" s="224">
        <v>3237</v>
      </c>
      <c r="K424" s="158" t="s">
        <v>671</v>
      </c>
      <c r="L424" s="158"/>
      <c r="M424" s="165">
        <v>0</v>
      </c>
      <c r="N424" s="165">
        <v>0</v>
      </c>
      <c r="O424" s="445">
        <v>0</v>
      </c>
    </row>
    <row r="425" spans="1:15" ht="15">
      <c r="A425" s="37"/>
      <c r="B425" s="36"/>
      <c r="C425" s="36"/>
      <c r="D425" s="36"/>
      <c r="E425" s="36"/>
      <c r="F425" s="36"/>
      <c r="G425" s="36"/>
      <c r="H425" s="36"/>
      <c r="I425" s="39"/>
      <c r="J425" s="224">
        <v>4</v>
      </c>
      <c r="K425" s="293" t="s">
        <v>5</v>
      </c>
      <c r="L425" s="293"/>
      <c r="M425" s="295">
        <f>SUM(M426)</f>
        <v>0</v>
      </c>
      <c r="N425" s="165">
        <v>0</v>
      </c>
      <c r="O425" s="445">
        <f>SUM(O426)</f>
        <v>0</v>
      </c>
    </row>
    <row r="426" spans="1:15" ht="15">
      <c r="A426" s="37"/>
      <c r="B426" s="36"/>
      <c r="C426" s="36"/>
      <c r="D426" s="36"/>
      <c r="E426" s="36"/>
      <c r="F426" s="36"/>
      <c r="G426" s="36"/>
      <c r="H426" s="36"/>
      <c r="I426" s="39"/>
      <c r="J426" s="296">
        <v>42</v>
      </c>
      <c r="K426" s="293" t="s">
        <v>270</v>
      </c>
      <c r="L426" s="166"/>
      <c r="M426" s="295">
        <f>SUM(M427)</f>
        <v>0</v>
      </c>
      <c r="N426" s="165">
        <v>0</v>
      </c>
      <c r="O426" s="445">
        <f>SUM(O427)</f>
        <v>0</v>
      </c>
    </row>
    <row r="427" spans="1:15" ht="15">
      <c r="A427" s="37"/>
      <c r="B427" s="36"/>
      <c r="C427" s="36"/>
      <c r="D427" s="36"/>
      <c r="E427" s="36"/>
      <c r="F427" s="36"/>
      <c r="G427" s="36"/>
      <c r="H427" s="36"/>
      <c r="I427" s="39"/>
      <c r="J427" s="296">
        <v>421</v>
      </c>
      <c r="K427" s="293" t="s">
        <v>37</v>
      </c>
      <c r="L427" s="166"/>
      <c r="M427" s="295">
        <f>SUM(M428)</f>
        <v>0</v>
      </c>
      <c r="N427" s="165">
        <v>0</v>
      </c>
      <c r="O427" s="445">
        <f>SUM(O428)</f>
        <v>0</v>
      </c>
    </row>
    <row r="428" spans="1:15" ht="15">
      <c r="A428" s="37"/>
      <c r="B428" s="36"/>
      <c r="C428" s="36"/>
      <c r="D428" s="36"/>
      <c r="E428" s="36"/>
      <c r="F428" s="36"/>
      <c r="G428" s="36"/>
      <c r="H428" s="36"/>
      <c r="I428" s="39"/>
      <c r="J428" s="410">
        <v>4214</v>
      </c>
      <c r="K428" s="168" t="s">
        <v>258</v>
      </c>
      <c r="L428" s="172"/>
      <c r="M428" s="295">
        <v>0</v>
      </c>
      <c r="N428" s="165">
        <v>0</v>
      </c>
      <c r="O428" s="445">
        <v>0</v>
      </c>
    </row>
    <row r="429" spans="1:15" ht="15">
      <c r="A429" s="10"/>
      <c r="B429" s="10"/>
      <c r="C429" s="10"/>
      <c r="D429" s="20"/>
      <c r="E429" s="20"/>
      <c r="F429" s="10"/>
      <c r="G429" s="10"/>
      <c r="H429" s="10"/>
      <c r="I429" s="25"/>
      <c r="J429" s="386" t="s">
        <v>170</v>
      </c>
      <c r="K429" s="399" t="s">
        <v>699</v>
      </c>
      <c r="L429" s="409"/>
      <c r="M429" s="218">
        <f>SUM(M431)</f>
        <v>0</v>
      </c>
      <c r="N429" s="408">
        <v>0</v>
      </c>
      <c r="O429" s="449">
        <f>SUM(O431)</f>
        <v>0</v>
      </c>
    </row>
    <row r="430" spans="1:15" ht="15">
      <c r="A430" s="10"/>
      <c r="B430" s="10"/>
      <c r="C430" s="10"/>
      <c r="D430" s="20"/>
      <c r="E430" s="20"/>
      <c r="F430" s="10"/>
      <c r="G430" s="10"/>
      <c r="H430" s="10"/>
      <c r="I430" s="25"/>
      <c r="J430" s="371" t="s">
        <v>179</v>
      </c>
      <c r="K430" s="367"/>
      <c r="L430" s="388"/>
      <c r="M430" s="375"/>
      <c r="N430" s="408"/>
      <c r="O430" s="449"/>
    </row>
    <row r="431" spans="1:15" ht="15">
      <c r="A431" s="10"/>
      <c r="B431" s="10"/>
      <c r="C431" s="10"/>
      <c r="D431" s="20"/>
      <c r="E431" s="20"/>
      <c r="F431" s="10"/>
      <c r="G431" s="10"/>
      <c r="H431" s="10"/>
      <c r="I431" s="25"/>
      <c r="J431" s="221">
        <v>4</v>
      </c>
      <c r="K431" s="158" t="s">
        <v>5</v>
      </c>
      <c r="L431" s="158"/>
      <c r="M431" s="204">
        <f>SUM(M432)</f>
        <v>0</v>
      </c>
      <c r="N431" s="165">
        <v>0</v>
      </c>
      <c r="O431" s="445">
        <f>SUM(O432)</f>
        <v>0</v>
      </c>
    </row>
    <row r="432" spans="1:15" ht="15">
      <c r="A432" s="10"/>
      <c r="B432" s="10"/>
      <c r="C432" s="10"/>
      <c r="D432" s="20"/>
      <c r="E432" s="20"/>
      <c r="F432" s="10"/>
      <c r="G432" s="10"/>
      <c r="H432" s="10"/>
      <c r="I432" s="25"/>
      <c r="J432" s="296">
        <v>42</v>
      </c>
      <c r="K432" s="293" t="s">
        <v>270</v>
      </c>
      <c r="L432" s="166"/>
      <c r="M432" s="295">
        <f>SUM(M433)</f>
        <v>0</v>
      </c>
      <c r="N432" s="165">
        <v>0</v>
      </c>
      <c r="O432" s="445">
        <f>SUM(O433)</f>
        <v>0</v>
      </c>
    </row>
    <row r="433" spans="1:15" ht="15">
      <c r="A433" s="10"/>
      <c r="B433" s="10"/>
      <c r="C433" s="10"/>
      <c r="D433" s="20"/>
      <c r="E433" s="20"/>
      <c r="F433" s="10"/>
      <c r="G433" s="10"/>
      <c r="H433" s="10"/>
      <c r="I433" s="25"/>
      <c r="J433" s="296">
        <v>421</v>
      </c>
      <c r="K433" s="293" t="s">
        <v>37</v>
      </c>
      <c r="L433" s="166"/>
      <c r="M433" s="295">
        <f>SUM(M434)</f>
        <v>0</v>
      </c>
      <c r="N433" s="165">
        <v>0</v>
      </c>
      <c r="O433" s="445">
        <f>SUM(O434)</f>
        <v>0</v>
      </c>
    </row>
    <row r="434" spans="1:15" ht="15">
      <c r="A434" s="10"/>
      <c r="B434" s="10"/>
      <c r="C434" s="10"/>
      <c r="D434" s="20"/>
      <c r="E434" s="20"/>
      <c r="F434" s="10"/>
      <c r="G434" s="10"/>
      <c r="H434" s="10"/>
      <c r="I434" s="25"/>
      <c r="J434" s="411">
        <v>4214</v>
      </c>
      <c r="K434" s="293" t="s">
        <v>258</v>
      </c>
      <c r="L434" s="166"/>
      <c r="M434" s="165">
        <v>0</v>
      </c>
      <c r="N434" s="165">
        <v>0</v>
      </c>
      <c r="O434" s="445">
        <v>0</v>
      </c>
    </row>
    <row r="435" spans="1:15" ht="15">
      <c r="A435" s="10"/>
      <c r="B435" s="10"/>
      <c r="C435" s="10"/>
      <c r="D435" s="20"/>
      <c r="E435" s="20"/>
      <c r="F435" s="10"/>
      <c r="G435" s="10"/>
      <c r="H435" s="10"/>
      <c r="I435" s="25"/>
      <c r="J435" s="576" t="s">
        <v>700</v>
      </c>
      <c r="K435" s="576"/>
      <c r="L435" s="576"/>
      <c r="M435" s="185">
        <f>ABS(M438)</f>
        <v>125000</v>
      </c>
      <c r="N435" s="456">
        <f>SUM(N438)</f>
        <v>124971</v>
      </c>
      <c r="O435" s="457">
        <f>AVERAGE(N435/M435*100)</f>
        <v>99.9768</v>
      </c>
    </row>
    <row r="436" spans="1:15" ht="15">
      <c r="A436" s="37"/>
      <c r="B436" s="36"/>
      <c r="C436" s="36"/>
      <c r="D436" s="36"/>
      <c r="E436" s="36"/>
      <c r="F436" s="36"/>
      <c r="G436" s="36"/>
      <c r="H436" s="36"/>
      <c r="I436" s="39"/>
      <c r="J436" s="386" t="s">
        <v>75</v>
      </c>
      <c r="K436" s="402" t="s">
        <v>249</v>
      </c>
      <c r="L436" s="402"/>
      <c r="M436" s="396"/>
      <c r="N436" s="380"/>
      <c r="O436" s="444"/>
    </row>
    <row r="437" spans="1:15" ht="15">
      <c r="A437" s="37"/>
      <c r="B437" s="36"/>
      <c r="C437" s="36"/>
      <c r="D437" s="36"/>
      <c r="E437" s="36"/>
      <c r="F437" s="36"/>
      <c r="G437" s="36"/>
      <c r="H437" s="36"/>
      <c r="I437" s="39"/>
      <c r="J437" s="371" t="s">
        <v>179</v>
      </c>
      <c r="K437" s="393"/>
      <c r="L437" s="393"/>
      <c r="M437" s="217"/>
      <c r="N437" s="380"/>
      <c r="O437" s="444"/>
    </row>
    <row r="438" spans="1:15" ht="15">
      <c r="A438" s="10"/>
      <c r="B438" s="10"/>
      <c r="C438" s="10"/>
      <c r="D438" s="20"/>
      <c r="E438" s="20"/>
      <c r="F438" s="10"/>
      <c r="G438" s="10"/>
      <c r="H438" s="10"/>
      <c r="I438" s="21"/>
      <c r="J438" s="157">
        <v>4</v>
      </c>
      <c r="K438" s="158" t="s">
        <v>51</v>
      </c>
      <c r="L438" s="161"/>
      <c r="M438" s="160">
        <f>ABS(M439)</f>
        <v>125000</v>
      </c>
      <c r="N438" s="165">
        <f>SUM(N439)</f>
        <v>124971</v>
      </c>
      <c r="O438" s="445">
        <f>AVERAGE(N438/M438*100)</f>
        <v>99.9768</v>
      </c>
    </row>
    <row r="439" spans="1:15" ht="15">
      <c r="A439" s="10"/>
      <c r="B439" s="10"/>
      <c r="C439" s="10"/>
      <c r="D439" s="20"/>
      <c r="E439" s="20"/>
      <c r="F439" s="10"/>
      <c r="G439" s="10"/>
      <c r="H439" s="10"/>
      <c r="I439" s="21"/>
      <c r="J439" s="294">
        <v>42</v>
      </c>
      <c r="K439" s="293" t="s">
        <v>50</v>
      </c>
      <c r="L439" s="166"/>
      <c r="M439" s="165">
        <f>ABS(M441)</f>
        <v>125000</v>
      </c>
      <c r="N439" s="165">
        <v>124971</v>
      </c>
      <c r="O439" s="445">
        <f>AVERAGE(N439/M439*100)</f>
        <v>99.9768</v>
      </c>
    </row>
    <row r="440" spans="1:15" ht="15">
      <c r="A440" s="10"/>
      <c r="B440" s="10"/>
      <c r="C440" s="10"/>
      <c r="D440" s="20"/>
      <c r="E440" s="20"/>
      <c r="F440" s="10"/>
      <c r="G440" s="10"/>
      <c r="H440" s="10"/>
      <c r="I440" s="21"/>
      <c r="J440" s="294">
        <v>422</v>
      </c>
      <c r="K440" s="293" t="s">
        <v>38</v>
      </c>
      <c r="L440" s="166"/>
      <c r="M440" s="165">
        <f>SUM(M441)</f>
        <v>125000</v>
      </c>
      <c r="N440" s="165">
        <v>124971</v>
      </c>
      <c r="O440" s="445">
        <f>AVERAGE(N440/M440*100)</f>
        <v>99.9768</v>
      </c>
    </row>
    <row r="441" spans="1:15" ht="15">
      <c r="A441" s="10"/>
      <c r="B441" s="10"/>
      <c r="C441" s="10"/>
      <c r="D441" s="20"/>
      <c r="E441" s="20"/>
      <c r="F441" s="10"/>
      <c r="G441" s="10"/>
      <c r="H441" s="10"/>
      <c r="I441" s="21"/>
      <c r="J441" s="294">
        <v>4222</v>
      </c>
      <c r="K441" s="293" t="s">
        <v>603</v>
      </c>
      <c r="L441" s="166"/>
      <c r="M441" s="165">
        <v>125000</v>
      </c>
      <c r="N441" s="165">
        <v>124971</v>
      </c>
      <c r="O441" s="445">
        <f>AVERAGE(N441/M441*100)</f>
        <v>99.9768</v>
      </c>
    </row>
    <row r="442" spans="1:15" ht="15">
      <c r="A442" s="10"/>
      <c r="B442" s="10"/>
      <c r="C442" s="10"/>
      <c r="D442" s="20"/>
      <c r="E442" s="20"/>
      <c r="F442" s="10"/>
      <c r="G442" s="10"/>
      <c r="H442" s="10"/>
      <c r="I442" s="21"/>
      <c r="J442" s="412" t="s">
        <v>701</v>
      </c>
      <c r="K442" s="205"/>
      <c r="L442" s="206"/>
      <c r="M442" s="209">
        <f>SUM(M445)</f>
        <v>91000</v>
      </c>
      <c r="N442" s="460">
        <f>SUM(N445)</f>
        <v>90694</v>
      </c>
      <c r="O442" s="461">
        <f>AVERAGE(N442/M442*100)</f>
        <v>99.66373626373627</v>
      </c>
    </row>
    <row r="443" spans="1:15" ht="15">
      <c r="A443" s="10"/>
      <c r="B443" s="10"/>
      <c r="C443" s="10"/>
      <c r="D443" s="20"/>
      <c r="E443" s="20"/>
      <c r="F443" s="10"/>
      <c r="G443" s="10"/>
      <c r="H443" s="10"/>
      <c r="I443" s="21"/>
      <c r="J443" s="386" t="s">
        <v>171</v>
      </c>
      <c r="K443" s="399" t="s">
        <v>213</v>
      </c>
      <c r="L443" s="400"/>
      <c r="M443" s="218"/>
      <c r="N443" s="408"/>
      <c r="O443" s="449"/>
    </row>
    <row r="444" spans="1:15" ht="15">
      <c r="A444" s="10"/>
      <c r="B444" s="10"/>
      <c r="C444" s="10"/>
      <c r="D444" s="20"/>
      <c r="E444" s="20"/>
      <c r="F444" s="10"/>
      <c r="G444" s="10"/>
      <c r="H444" s="10"/>
      <c r="I444" s="21"/>
      <c r="J444" s="371" t="s">
        <v>179</v>
      </c>
      <c r="K444" s="367"/>
      <c r="L444" s="388"/>
      <c r="M444" s="217"/>
      <c r="N444" s="380"/>
      <c r="O444" s="444"/>
    </row>
    <row r="445" spans="1:15" ht="15">
      <c r="A445" s="10"/>
      <c r="B445" s="10"/>
      <c r="C445" s="10"/>
      <c r="D445" s="20"/>
      <c r="E445" s="20"/>
      <c r="F445" s="10"/>
      <c r="G445" s="10"/>
      <c r="H445" s="10"/>
      <c r="I445" s="21"/>
      <c r="J445" s="186">
        <v>4</v>
      </c>
      <c r="K445" s="158" t="s">
        <v>51</v>
      </c>
      <c r="L445" s="161"/>
      <c r="M445" s="228">
        <f>SUM(M446)</f>
        <v>91000</v>
      </c>
      <c r="N445" s="196">
        <f>SUM(N446)</f>
        <v>90694</v>
      </c>
      <c r="O445" s="451">
        <f>AVERAGE(N445/M445*100)</f>
        <v>99.66373626373627</v>
      </c>
    </row>
    <row r="446" spans="1:15" ht="15">
      <c r="A446" s="10"/>
      <c r="B446" s="10"/>
      <c r="C446" s="10"/>
      <c r="D446" s="20"/>
      <c r="E446" s="20"/>
      <c r="F446" s="10"/>
      <c r="G446" s="10"/>
      <c r="H446" s="10"/>
      <c r="I446" s="21"/>
      <c r="J446" s="296">
        <v>45</v>
      </c>
      <c r="K446" s="293" t="s">
        <v>259</v>
      </c>
      <c r="L446" s="166"/>
      <c r="M446" s="214">
        <f>SUM(M447)</f>
        <v>91000</v>
      </c>
      <c r="N446" s="196">
        <v>90694</v>
      </c>
      <c r="O446" s="451">
        <f>AVERAGE(N446/M446*100)</f>
        <v>99.66373626373627</v>
      </c>
    </row>
    <row r="447" spans="1:15" ht="15">
      <c r="A447" s="10"/>
      <c r="B447" s="10"/>
      <c r="C447" s="10"/>
      <c r="D447" s="20"/>
      <c r="E447" s="20"/>
      <c r="F447" s="10"/>
      <c r="G447" s="10"/>
      <c r="H447" s="10"/>
      <c r="I447" s="21"/>
      <c r="J447" s="296">
        <v>451</v>
      </c>
      <c r="K447" s="168" t="s">
        <v>260</v>
      </c>
      <c r="L447" s="166"/>
      <c r="M447" s="214">
        <f>SUM(M448)</f>
        <v>91000</v>
      </c>
      <c r="N447" s="196">
        <v>90694</v>
      </c>
      <c r="O447" s="451">
        <f>AVERAGE(N447/M447*100)</f>
        <v>99.66373626373627</v>
      </c>
    </row>
    <row r="448" spans="1:15" ht="15">
      <c r="A448" s="10"/>
      <c r="B448" s="10"/>
      <c r="C448" s="10"/>
      <c r="D448" s="20"/>
      <c r="E448" s="20"/>
      <c r="F448" s="10"/>
      <c r="G448" s="10"/>
      <c r="H448" s="10"/>
      <c r="I448" s="21"/>
      <c r="J448" s="296">
        <v>4511</v>
      </c>
      <c r="K448" s="168" t="s">
        <v>260</v>
      </c>
      <c r="L448" s="166"/>
      <c r="M448" s="214">
        <v>91000</v>
      </c>
      <c r="N448" s="196">
        <v>90694</v>
      </c>
      <c r="O448" s="451">
        <f>AVERAGE(N448/M448*100)</f>
        <v>99.66373626373627</v>
      </c>
    </row>
    <row r="449" spans="1:15" ht="15">
      <c r="A449" s="10"/>
      <c r="B449" s="10"/>
      <c r="C449" s="10"/>
      <c r="D449" s="20"/>
      <c r="E449" s="20"/>
      <c r="F449" s="10"/>
      <c r="G449" s="10"/>
      <c r="H449" s="10"/>
      <c r="I449" s="21"/>
      <c r="J449" s="413" t="s">
        <v>702</v>
      </c>
      <c r="K449" s="392"/>
      <c r="L449" s="392"/>
      <c r="M449" s="185">
        <f>SUM(M452)</f>
        <v>0</v>
      </c>
      <c r="N449" s="456">
        <v>0</v>
      </c>
      <c r="O449" s="457">
        <f>SUM(O452)</f>
        <v>0</v>
      </c>
    </row>
    <row r="450" spans="1:15" ht="15">
      <c r="A450" s="10"/>
      <c r="B450" s="10"/>
      <c r="C450" s="10"/>
      <c r="D450" s="20"/>
      <c r="E450" s="20"/>
      <c r="F450" s="10"/>
      <c r="G450" s="10"/>
      <c r="H450" s="10"/>
      <c r="I450" s="21"/>
      <c r="J450" s="386" t="s">
        <v>75</v>
      </c>
      <c r="K450" s="383" t="s">
        <v>217</v>
      </c>
      <c r="L450" s="383"/>
      <c r="M450" s="218"/>
      <c r="N450" s="408"/>
      <c r="O450" s="449"/>
    </row>
    <row r="451" spans="1:15" ht="15">
      <c r="A451" s="10"/>
      <c r="B451" s="10"/>
      <c r="C451" s="10"/>
      <c r="D451" s="20"/>
      <c r="E451" s="20"/>
      <c r="F451" s="10"/>
      <c r="G451" s="10"/>
      <c r="H451" s="10"/>
      <c r="I451" s="21"/>
      <c r="J451" s="371" t="s">
        <v>179</v>
      </c>
      <c r="K451" s="367"/>
      <c r="L451" s="367"/>
      <c r="M451" s="375"/>
      <c r="N451" s="408"/>
      <c r="O451" s="449"/>
    </row>
    <row r="452" spans="1:15" ht="15">
      <c r="A452" s="10"/>
      <c r="B452" s="10"/>
      <c r="C452" s="10"/>
      <c r="D452" s="20"/>
      <c r="E452" s="20"/>
      <c r="F452" s="10"/>
      <c r="G452" s="10"/>
      <c r="H452" s="10"/>
      <c r="I452" s="21"/>
      <c r="J452" s="179">
        <v>3</v>
      </c>
      <c r="K452" s="158" t="s">
        <v>4</v>
      </c>
      <c r="L452" s="158"/>
      <c r="M452" s="160">
        <f>SUM(M453)</f>
        <v>0</v>
      </c>
      <c r="N452" s="165">
        <v>0</v>
      </c>
      <c r="O452" s="445">
        <f>SUM(O453)</f>
        <v>0</v>
      </c>
    </row>
    <row r="453" spans="1:15" ht="15">
      <c r="A453" s="10"/>
      <c r="B453" s="10"/>
      <c r="C453" s="10"/>
      <c r="D453" s="20"/>
      <c r="E453" s="20"/>
      <c r="F453" s="10"/>
      <c r="G453" s="10"/>
      <c r="H453" s="10"/>
      <c r="I453" s="21"/>
      <c r="J453" s="179">
        <v>38</v>
      </c>
      <c r="K453" s="293" t="s">
        <v>575</v>
      </c>
      <c r="L453" s="293"/>
      <c r="M453" s="165">
        <f>SUM(M454)</f>
        <v>0</v>
      </c>
      <c r="N453" s="165">
        <v>0</v>
      </c>
      <c r="O453" s="445">
        <f>SUM(O454)</f>
        <v>0</v>
      </c>
    </row>
    <row r="454" spans="1:15" ht="15">
      <c r="A454" s="10"/>
      <c r="B454" s="10"/>
      <c r="C454" s="10"/>
      <c r="D454" s="20"/>
      <c r="E454" s="20"/>
      <c r="F454" s="10"/>
      <c r="G454" s="10"/>
      <c r="H454" s="10"/>
      <c r="I454" s="21"/>
      <c r="J454" s="179">
        <v>382</v>
      </c>
      <c r="K454" s="293" t="s">
        <v>703</v>
      </c>
      <c r="L454" s="293"/>
      <c r="M454" s="165">
        <f>SUM(M455)</f>
        <v>0</v>
      </c>
      <c r="N454" s="165">
        <v>0</v>
      </c>
      <c r="O454" s="445">
        <f>SUM(O455)</f>
        <v>0</v>
      </c>
    </row>
    <row r="455" spans="1:15" ht="15">
      <c r="A455" s="10"/>
      <c r="B455" s="10"/>
      <c r="C455" s="10"/>
      <c r="D455" s="20"/>
      <c r="E455" s="20"/>
      <c r="F455" s="10"/>
      <c r="G455" s="10"/>
      <c r="H455" s="10"/>
      <c r="I455" s="21"/>
      <c r="J455" s="179">
        <v>3821</v>
      </c>
      <c r="K455" s="293" t="s">
        <v>601</v>
      </c>
      <c r="L455" s="293"/>
      <c r="M455" s="165">
        <v>0</v>
      </c>
      <c r="N455" s="165">
        <v>0</v>
      </c>
      <c r="O455" s="445">
        <v>0</v>
      </c>
    </row>
    <row r="456" spans="1:15" ht="15">
      <c r="A456" s="10"/>
      <c r="B456" s="10"/>
      <c r="C456" s="10"/>
      <c r="D456" s="20"/>
      <c r="E456" s="20"/>
      <c r="F456" s="10"/>
      <c r="G456" s="10"/>
      <c r="H456" s="10"/>
      <c r="I456" s="21"/>
      <c r="J456" s="575" t="s">
        <v>704</v>
      </c>
      <c r="K456" s="575"/>
      <c r="L456" s="575"/>
      <c r="M456" s="471">
        <f>SUM(M457+M486+M499+M507+M517)</f>
        <v>6380035</v>
      </c>
      <c r="N456" s="471">
        <f>AVERAGE(N457+N499+N507)</f>
        <v>7000538</v>
      </c>
      <c r="O456" s="523">
        <f>AVERAGE(N456/M456*100)</f>
        <v>109.72569899694908</v>
      </c>
    </row>
    <row r="457" spans="1:15" ht="15">
      <c r="A457" s="10"/>
      <c r="B457" s="10"/>
      <c r="C457" s="10"/>
      <c r="D457" s="20"/>
      <c r="E457" s="20"/>
      <c r="F457" s="10"/>
      <c r="G457" s="10"/>
      <c r="H457" s="10"/>
      <c r="I457" s="21"/>
      <c r="J457" s="391" t="s">
        <v>705</v>
      </c>
      <c r="K457" s="392"/>
      <c r="L457" s="403"/>
      <c r="M457" s="185">
        <f>SUM(M458+M466+M472)</f>
        <v>6111035</v>
      </c>
      <c r="N457" s="456">
        <f>AVERAGE(N458+N466+N472)</f>
        <v>6731776</v>
      </c>
      <c r="O457" s="457">
        <f>AVERAGE(N457/M457*100)</f>
        <v>110.15770650961744</v>
      </c>
    </row>
    <row r="458" spans="1:15" ht="15">
      <c r="A458" s="10"/>
      <c r="B458" s="10"/>
      <c r="C458" s="10"/>
      <c r="D458" s="20"/>
      <c r="E458" s="20"/>
      <c r="F458" s="10"/>
      <c r="G458" s="10"/>
      <c r="H458" s="10"/>
      <c r="I458" s="21"/>
      <c r="J458" s="386" t="s">
        <v>75</v>
      </c>
      <c r="K458" s="383" t="s">
        <v>706</v>
      </c>
      <c r="L458" s="387"/>
      <c r="M458" s="218">
        <f>SUM(M460)</f>
        <v>4242035</v>
      </c>
      <c r="N458" s="408">
        <f>SUM(N463)</f>
        <v>4840767</v>
      </c>
      <c r="O458" s="449">
        <f>AVERAGE(N458/M458*100)</f>
        <v>114.11426355510976</v>
      </c>
    </row>
    <row r="459" spans="1:15" ht="15">
      <c r="A459" s="10"/>
      <c r="B459" s="10"/>
      <c r="C459" s="10"/>
      <c r="D459" s="20"/>
      <c r="E459" s="20"/>
      <c r="F459" s="10"/>
      <c r="G459" s="10"/>
      <c r="H459" s="10"/>
      <c r="I459" s="21"/>
      <c r="J459" s="371" t="s">
        <v>266</v>
      </c>
      <c r="K459" s="367"/>
      <c r="L459" s="388"/>
      <c r="M459" s="375"/>
      <c r="N459" s="408"/>
      <c r="O459" s="449"/>
    </row>
    <row r="460" spans="1:15" ht="15">
      <c r="A460" s="10"/>
      <c r="B460" s="10"/>
      <c r="C460" s="10"/>
      <c r="D460" s="20"/>
      <c r="E460" s="20"/>
      <c r="F460" s="10"/>
      <c r="G460" s="10"/>
      <c r="H460" s="10"/>
      <c r="I460" s="21"/>
      <c r="J460" s="179">
        <v>4</v>
      </c>
      <c r="K460" s="158" t="s">
        <v>91</v>
      </c>
      <c r="L460" s="161"/>
      <c r="M460" s="210">
        <f>SUM(M462+M464)</f>
        <v>4242035</v>
      </c>
      <c r="N460" s="199">
        <f>SUM(N463)</f>
        <v>4840767</v>
      </c>
      <c r="O460" s="452">
        <f>AVERAGE(N460/M460*100)</f>
        <v>114.11426355510976</v>
      </c>
    </row>
    <row r="461" spans="1:15" ht="15">
      <c r="A461" s="10"/>
      <c r="B461" s="10"/>
      <c r="C461" s="10"/>
      <c r="D461" s="20"/>
      <c r="E461" s="20"/>
      <c r="F461" s="10"/>
      <c r="G461" s="10"/>
      <c r="H461" s="10"/>
      <c r="I461" s="21"/>
      <c r="J461" s="296">
        <v>42</v>
      </c>
      <c r="K461" s="293" t="s">
        <v>215</v>
      </c>
      <c r="L461" s="166"/>
      <c r="M461" s="165">
        <f>SUM(M463)</f>
        <v>4242035</v>
      </c>
      <c r="N461" s="165">
        <f>SUM(N463)</f>
        <v>4840767</v>
      </c>
      <c r="O461" s="452">
        <f>AVERAGE(N461/M461*100)</f>
        <v>114.11426355510976</v>
      </c>
    </row>
    <row r="462" spans="1:15" ht="15">
      <c r="A462" s="10"/>
      <c r="B462" s="10"/>
      <c r="C462" s="10"/>
      <c r="D462" s="20"/>
      <c r="E462" s="20"/>
      <c r="F462" s="10"/>
      <c r="G462" s="10"/>
      <c r="H462" s="10"/>
      <c r="I462" s="21"/>
      <c r="J462" s="296">
        <v>421</v>
      </c>
      <c r="K462" s="293" t="s">
        <v>37</v>
      </c>
      <c r="L462" s="166"/>
      <c r="M462" s="165">
        <f>SUM(M463)</f>
        <v>4242035</v>
      </c>
      <c r="N462" s="165">
        <f>SUM(N463)</f>
        <v>4840767</v>
      </c>
      <c r="O462" s="452">
        <f>AVERAGE(N462/M462*100)</f>
        <v>114.11426355510976</v>
      </c>
    </row>
    <row r="463" spans="1:15" ht="15">
      <c r="A463" s="10"/>
      <c r="B463" s="10"/>
      <c r="C463" s="10"/>
      <c r="D463" s="20"/>
      <c r="E463" s="20"/>
      <c r="F463" s="10"/>
      <c r="G463" s="10"/>
      <c r="H463" s="10"/>
      <c r="I463" s="21"/>
      <c r="J463" s="296">
        <v>4212</v>
      </c>
      <c r="K463" s="293" t="s">
        <v>707</v>
      </c>
      <c r="L463" s="166"/>
      <c r="M463" s="165">
        <v>4242035</v>
      </c>
      <c r="N463" s="165">
        <v>4840767</v>
      </c>
      <c r="O463" s="452">
        <f>AVERAGE(N463/M463*100)</f>
        <v>114.11426355510976</v>
      </c>
    </row>
    <row r="464" spans="1:15" ht="15">
      <c r="A464" s="10"/>
      <c r="B464" s="10"/>
      <c r="C464" s="10"/>
      <c r="D464" s="20"/>
      <c r="E464" s="20"/>
      <c r="F464" s="10"/>
      <c r="G464" s="10"/>
      <c r="H464" s="10"/>
      <c r="I464" s="21"/>
      <c r="J464" s="178">
        <v>422</v>
      </c>
      <c r="K464" s="168" t="s">
        <v>38</v>
      </c>
      <c r="L464" s="172"/>
      <c r="M464" s="295">
        <f>SUM(M465)</f>
        <v>0</v>
      </c>
      <c r="N464" s="165">
        <v>0</v>
      </c>
      <c r="O464" s="445">
        <f>SUM(O465)</f>
        <v>0</v>
      </c>
    </row>
    <row r="465" spans="1:15" ht="15">
      <c r="A465" s="10"/>
      <c r="B465" s="10"/>
      <c r="C465" s="10"/>
      <c r="D465" s="20"/>
      <c r="E465" s="20"/>
      <c r="F465" s="10"/>
      <c r="G465" s="10"/>
      <c r="H465" s="10"/>
      <c r="I465" s="21"/>
      <c r="J465" s="178">
        <v>4227</v>
      </c>
      <c r="K465" s="168" t="s">
        <v>147</v>
      </c>
      <c r="L465" s="172"/>
      <c r="M465" s="295">
        <v>0</v>
      </c>
      <c r="N465" s="165"/>
      <c r="O465" s="445">
        <v>0</v>
      </c>
    </row>
    <row r="466" spans="1:15" ht="15">
      <c r="A466" s="10"/>
      <c r="B466" s="10"/>
      <c r="C466" s="10"/>
      <c r="D466" s="20"/>
      <c r="E466" s="20"/>
      <c r="F466" s="10"/>
      <c r="G466" s="10"/>
      <c r="H466" s="10"/>
      <c r="I466" s="21"/>
      <c r="J466" s="386" t="s">
        <v>170</v>
      </c>
      <c r="K466" s="383" t="s">
        <v>708</v>
      </c>
      <c r="L466" s="387"/>
      <c r="M466" s="218">
        <f>SUM(M468)</f>
        <v>1500000</v>
      </c>
      <c r="N466" s="408">
        <f>SUM(N471)</f>
        <v>1500000</v>
      </c>
      <c r="O466" s="449">
        <f>AVERAGE(N466/M466*100)</f>
        <v>100</v>
      </c>
    </row>
    <row r="467" spans="1:15" ht="15">
      <c r="A467" s="10"/>
      <c r="B467" s="10"/>
      <c r="C467" s="10"/>
      <c r="D467" s="20"/>
      <c r="E467" s="20"/>
      <c r="F467" s="10"/>
      <c r="G467" s="10"/>
      <c r="H467" s="10"/>
      <c r="I467" s="21"/>
      <c r="J467" s="371" t="s">
        <v>267</v>
      </c>
      <c r="K467" s="367"/>
      <c r="L467" s="388"/>
      <c r="M467" s="375"/>
      <c r="N467" s="408"/>
      <c r="O467" s="449"/>
    </row>
    <row r="468" spans="1:15" ht="15">
      <c r="A468" s="10"/>
      <c r="B468" s="10"/>
      <c r="C468" s="10"/>
      <c r="D468" s="20"/>
      <c r="E468" s="20"/>
      <c r="F468" s="10"/>
      <c r="G468" s="10"/>
      <c r="H468" s="10"/>
      <c r="I468" s="21"/>
      <c r="J468" s="190">
        <v>4</v>
      </c>
      <c r="K468" s="188" t="s">
        <v>268</v>
      </c>
      <c r="L468" s="234"/>
      <c r="M468" s="204">
        <f>SUM(M469)</f>
        <v>1500000</v>
      </c>
      <c r="N468" s="165">
        <f>SUM(N471)</f>
        <v>1500000</v>
      </c>
      <c r="O468" s="445">
        <f>AVERAGE(N468/M468*100)</f>
        <v>100</v>
      </c>
    </row>
    <row r="469" spans="1:15" ht="15">
      <c r="A469" s="10"/>
      <c r="B469" s="10"/>
      <c r="C469" s="10"/>
      <c r="D469" s="20"/>
      <c r="E469" s="20"/>
      <c r="F469" s="10"/>
      <c r="G469" s="10"/>
      <c r="H469" s="10"/>
      <c r="I469" s="21"/>
      <c r="J469" s="178">
        <v>42</v>
      </c>
      <c r="K469" s="168" t="s">
        <v>215</v>
      </c>
      <c r="L469" s="172"/>
      <c r="M469" s="295">
        <f>SUM(M470)</f>
        <v>1500000</v>
      </c>
      <c r="N469" s="165">
        <f>SUM(N471)</f>
        <v>1500000</v>
      </c>
      <c r="O469" s="445">
        <f>AVERAGE(N469/M469*100)</f>
        <v>100</v>
      </c>
    </row>
    <row r="470" spans="1:15" ht="15">
      <c r="A470" s="10"/>
      <c r="B470" s="10"/>
      <c r="C470" s="10"/>
      <c r="D470" s="20"/>
      <c r="E470" s="20"/>
      <c r="F470" s="10"/>
      <c r="G470" s="10"/>
      <c r="H470" s="10"/>
      <c r="I470" s="21"/>
      <c r="J470" s="178">
        <v>421</v>
      </c>
      <c r="K470" s="168" t="s">
        <v>37</v>
      </c>
      <c r="L470" s="172"/>
      <c r="M470" s="295">
        <f>SUM(M471)</f>
        <v>1500000</v>
      </c>
      <c r="N470" s="165">
        <f>SUM(N471)</f>
        <v>1500000</v>
      </c>
      <c r="O470" s="445">
        <f>AVERAGE(N470/M470*100)</f>
        <v>100</v>
      </c>
    </row>
    <row r="471" spans="1:15" ht="15">
      <c r="A471" s="10"/>
      <c r="B471" s="10"/>
      <c r="C471" s="10"/>
      <c r="D471" s="20"/>
      <c r="E471" s="20"/>
      <c r="F471" s="10"/>
      <c r="G471" s="10"/>
      <c r="H471" s="10"/>
      <c r="I471" s="21"/>
      <c r="J471" s="178">
        <v>4212</v>
      </c>
      <c r="K471" s="168" t="s">
        <v>707</v>
      </c>
      <c r="L471" s="172"/>
      <c r="M471" s="295">
        <v>1500000</v>
      </c>
      <c r="N471" s="165">
        <v>1500000</v>
      </c>
      <c r="O471" s="445">
        <f>AVERAGE(N471/M471*100)</f>
        <v>100</v>
      </c>
    </row>
    <row r="472" spans="1:15" ht="15">
      <c r="A472" s="10"/>
      <c r="B472" s="10"/>
      <c r="C472" s="10"/>
      <c r="D472" s="20"/>
      <c r="E472" s="20"/>
      <c r="F472" s="10"/>
      <c r="G472" s="10"/>
      <c r="H472" s="10"/>
      <c r="I472" s="21"/>
      <c r="J472" s="386" t="s">
        <v>170</v>
      </c>
      <c r="K472" s="383" t="s">
        <v>217</v>
      </c>
      <c r="L472" s="387"/>
      <c r="M472" s="220">
        <f>SUM(M474+M479)</f>
        <v>369000</v>
      </c>
      <c r="N472" s="408">
        <f>AVERAGE(N474+N479)</f>
        <v>391009</v>
      </c>
      <c r="O472" s="449">
        <f>AVERAGE(N472/M472*100)</f>
        <v>105.96449864498645</v>
      </c>
    </row>
    <row r="473" spans="1:15" ht="15">
      <c r="A473" s="10"/>
      <c r="B473" s="10"/>
      <c r="C473" s="10"/>
      <c r="D473" s="20"/>
      <c r="E473" s="20"/>
      <c r="F473" s="10"/>
      <c r="G473" s="10"/>
      <c r="H473" s="10"/>
      <c r="I473" s="21"/>
      <c r="J473" s="371" t="s">
        <v>267</v>
      </c>
      <c r="K473" s="367"/>
      <c r="L473" s="388"/>
      <c r="M473" s="375"/>
      <c r="N473" s="408"/>
      <c r="O473" s="449"/>
    </row>
    <row r="474" spans="1:15" ht="15">
      <c r="A474" s="10"/>
      <c r="B474" s="10"/>
      <c r="C474" s="10"/>
      <c r="D474" s="20"/>
      <c r="E474" s="20"/>
      <c r="F474" s="10"/>
      <c r="G474" s="10"/>
      <c r="H474" s="10"/>
      <c r="I474" s="21"/>
      <c r="J474" s="221">
        <v>3</v>
      </c>
      <c r="K474" s="158" t="s">
        <v>45</v>
      </c>
      <c r="L474" s="158"/>
      <c r="M474" s="210">
        <f>SUM(M475)</f>
        <v>361000</v>
      </c>
      <c r="N474" s="199">
        <f>SUM(N475)</f>
        <v>383247</v>
      </c>
      <c r="O474" s="452">
        <f>AVERAGE(N474/M474*100)</f>
        <v>106.16260387811633</v>
      </c>
    </row>
    <row r="475" spans="1:15" ht="15">
      <c r="A475" s="10"/>
      <c r="B475" s="10"/>
      <c r="C475" s="10"/>
      <c r="D475" s="20"/>
      <c r="E475" s="20"/>
      <c r="F475" s="10"/>
      <c r="G475" s="10"/>
      <c r="H475" s="10"/>
      <c r="I475" s="21"/>
      <c r="J475" s="224">
        <v>32</v>
      </c>
      <c r="K475" s="158" t="s">
        <v>25</v>
      </c>
      <c r="L475" s="158"/>
      <c r="M475" s="199">
        <f>SUM(M476)</f>
        <v>361000</v>
      </c>
      <c r="N475" s="199">
        <f>SUM(N476)</f>
        <v>383247</v>
      </c>
      <c r="O475" s="452">
        <f aca="true" t="shared" si="16" ref="O475:O482">AVERAGE(N475/M475*100)</f>
        <v>106.16260387811633</v>
      </c>
    </row>
    <row r="476" spans="1:15" ht="15">
      <c r="A476" s="10"/>
      <c r="B476" s="10"/>
      <c r="C476" s="10"/>
      <c r="D476" s="20"/>
      <c r="E476" s="20"/>
      <c r="F476" s="10"/>
      <c r="G476" s="10"/>
      <c r="H476" s="10"/>
      <c r="I476" s="21"/>
      <c r="J476" s="224">
        <v>323</v>
      </c>
      <c r="K476" s="158" t="s">
        <v>28</v>
      </c>
      <c r="L476" s="158"/>
      <c r="M476" s="199">
        <f>SUM(M478+M477)</f>
        <v>361000</v>
      </c>
      <c r="N476" s="199">
        <f>AVERAGE(N477+N478)</f>
        <v>383247</v>
      </c>
      <c r="O476" s="452">
        <f t="shared" si="16"/>
        <v>106.16260387811633</v>
      </c>
    </row>
    <row r="477" spans="1:15" ht="15">
      <c r="A477" s="10"/>
      <c r="B477" s="10"/>
      <c r="C477" s="10"/>
      <c r="D477" s="20"/>
      <c r="E477" s="20"/>
      <c r="F477" s="10"/>
      <c r="G477" s="10"/>
      <c r="H477" s="10"/>
      <c r="I477" s="21"/>
      <c r="J477" s="224">
        <v>3239</v>
      </c>
      <c r="K477" s="158" t="s">
        <v>288</v>
      </c>
      <c r="L477" s="158"/>
      <c r="M477" s="199">
        <v>119000</v>
      </c>
      <c r="N477" s="199">
        <v>118039</v>
      </c>
      <c r="O477" s="452">
        <f t="shared" si="16"/>
        <v>99.19243697478993</v>
      </c>
    </row>
    <row r="478" spans="1:15" ht="15">
      <c r="A478" s="10"/>
      <c r="B478" s="10"/>
      <c r="C478" s="10"/>
      <c r="D478" s="20"/>
      <c r="E478" s="20"/>
      <c r="F478" s="10"/>
      <c r="G478" s="10"/>
      <c r="H478" s="10"/>
      <c r="I478" s="21"/>
      <c r="J478" s="224">
        <v>3237</v>
      </c>
      <c r="K478" s="158" t="s">
        <v>671</v>
      </c>
      <c r="L478" s="158"/>
      <c r="M478" s="199">
        <v>242000</v>
      </c>
      <c r="N478" s="199">
        <v>265208</v>
      </c>
      <c r="O478" s="452">
        <f t="shared" si="16"/>
        <v>109.59008264462811</v>
      </c>
    </row>
    <row r="479" spans="1:15" ht="15">
      <c r="A479" s="10"/>
      <c r="B479" s="10"/>
      <c r="C479" s="10"/>
      <c r="D479" s="20"/>
      <c r="E479" s="20"/>
      <c r="F479" s="10"/>
      <c r="G479" s="10"/>
      <c r="H479" s="10"/>
      <c r="I479" s="21"/>
      <c r="J479" s="296">
        <v>4</v>
      </c>
      <c r="K479" s="293" t="s">
        <v>268</v>
      </c>
      <c r="L479" s="166"/>
      <c r="M479" s="204">
        <f>SUM(M483+M480)</f>
        <v>8000</v>
      </c>
      <c r="N479" s="165">
        <v>7762</v>
      </c>
      <c r="O479" s="452">
        <f t="shared" si="16"/>
        <v>97.02499999999999</v>
      </c>
    </row>
    <row r="480" spans="1:15" ht="15">
      <c r="A480" s="10"/>
      <c r="B480" s="10"/>
      <c r="C480" s="10"/>
      <c r="D480" s="20"/>
      <c r="E480" s="20"/>
      <c r="F480" s="10"/>
      <c r="G480" s="10"/>
      <c r="H480" s="10"/>
      <c r="I480" s="21"/>
      <c r="J480" s="224">
        <v>41</v>
      </c>
      <c r="K480" s="230" t="s">
        <v>81</v>
      </c>
      <c r="L480" s="230"/>
      <c r="M480" s="165">
        <v>8000</v>
      </c>
      <c r="N480" s="165">
        <v>7762</v>
      </c>
      <c r="O480" s="452">
        <f t="shared" si="16"/>
        <v>97.02499999999999</v>
      </c>
    </row>
    <row r="481" spans="1:15" ht="15">
      <c r="A481" s="10"/>
      <c r="B481" s="10"/>
      <c r="C481" s="10"/>
      <c r="D481" s="20"/>
      <c r="E481" s="20"/>
      <c r="F481" s="10"/>
      <c r="G481" s="10"/>
      <c r="H481" s="10"/>
      <c r="I481" s="21"/>
      <c r="J481" s="296">
        <v>412</v>
      </c>
      <c r="K481" s="293" t="s">
        <v>186</v>
      </c>
      <c r="L481" s="166"/>
      <c r="M481" s="165">
        <v>8000</v>
      </c>
      <c r="N481" s="165">
        <v>7762</v>
      </c>
      <c r="O481" s="452">
        <f t="shared" si="16"/>
        <v>97.02499999999999</v>
      </c>
    </row>
    <row r="482" spans="1:15" ht="15">
      <c r="A482" s="10"/>
      <c r="B482" s="10"/>
      <c r="C482" s="10"/>
      <c r="D482" s="20"/>
      <c r="E482" s="20"/>
      <c r="F482" s="10"/>
      <c r="G482" s="10"/>
      <c r="H482" s="10"/>
      <c r="I482" s="21"/>
      <c r="J482" s="296">
        <v>4124</v>
      </c>
      <c r="K482" s="293" t="s">
        <v>709</v>
      </c>
      <c r="L482" s="166"/>
      <c r="M482" s="165">
        <v>8000</v>
      </c>
      <c r="N482" s="165">
        <v>7762</v>
      </c>
      <c r="O482" s="452">
        <f t="shared" si="16"/>
        <v>97.02499999999999</v>
      </c>
    </row>
    <row r="483" spans="1:15" ht="15">
      <c r="A483" s="10"/>
      <c r="B483" s="10"/>
      <c r="C483" s="10"/>
      <c r="D483" s="20"/>
      <c r="E483" s="20"/>
      <c r="F483" s="10"/>
      <c r="G483" s="10"/>
      <c r="H483" s="10"/>
      <c r="I483" s="21"/>
      <c r="J483" s="178">
        <v>42</v>
      </c>
      <c r="K483" s="168" t="s">
        <v>215</v>
      </c>
      <c r="L483" s="172"/>
      <c r="M483" s="295">
        <v>0</v>
      </c>
      <c r="N483" s="165">
        <v>0</v>
      </c>
      <c r="O483" s="445">
        <v>0</v>
      </c>
    </row>
    <row r="484" spans="1:15" ht="15">
      <c r="A484" s="10"/>
      <c r="B484" s="10"/>
      <c r="C484" s="10"/>
      <c r="D484" s="20"/>
      <c r="E484" s="20"/>
      <c r="F484" s="10"/>
      <c r="G484" s="10"/>
      <c r="H484" s="10"/>
      <c r="I484" s="21"/>
      <c r="J484" s="178">
        <v>421</v>
      </c>
      <c r="K484" s="168" t="s">
        <v>37</v>
      </c>
      <c r="L484" s="172"/>
      <c r="M484" s="295">
        <f>SUM(M485)</f>
        <v>0</v>
      </c>
      <c r="N484" s="165">
        <v>0</v>
      </c>
      <c r="O484" s="445">
        <f>SUM(O485)</f>
        <v>0</v>
      </c>
    </row>
    <row r="485" spans="1:15" ht="15">
      <c r="A485" s="10"/>
      <c r="B485" s="10"/>
      <c r="C485" s="10"/>
      <c r="D485" s="20"/>
      <c r="E485" s="20"/>
      <c r="F485" s="10"/>
      <c r="G485" s="10"/>
      <c r="H485" s="10"/>
      <c r="I485" s="21"/>
      <c r="J485" s="178">
        <v>4212</v>
      </c>
      <c r="K485" s="168" t="s">
        <v>707</v>
      </c>
      <c r="L485" s="172"/>
      <c r="M485" s="295">
        <v>0</v>
      </c>
      <c r="N485" s="165">
        <v>0</v>
      </c>
      <c r="O485" s="445">
        <v>0</v>
      </c>
    </row>
    <row r="486" spans="1:15" ht="15">
      <c r="A486" s="10"/>
      <c r="B486" s="10"/>
      <c r="C486" s="10"/>
      <c r="D486" s="20"/>
      <c r="E486" s="20"/>
      <c r="F486" s="10"/>
      <c r="G486" s="10"/>
      <c r="H486" s="10"/>
      <c r="I486" s="21"/>
      <c r="J486" s="391" t="s">
        <v>710</v>
      </c>
      <c r="K486" s="392"/>
      <c r="L486" s="403"/>
      <c r="M486" s="185">
        <f>ABS(M489+M493)</f>
        <v>0</v>
      </c>
      <c r="N486" s="456">
        <v>0</v>
      </c>
      <c r="O486" s="457">
        <f>ABS(O489+O493)</f>
        <v>0</v>
      </c>
    </row>
    <row r="487" spans="1:15" ht="15">
      <c r="A487" s="10"/>
      <c r="B487" s="10"/>
      <c r="C487" s="10"/>
      <c r="D487" s="20"/>
      <c r="E487" s="20"/>
      <c r="F487" s="10"/>
      <c r="G487" s="10"/>
      <c r="H487" s="10"/>
      <c r="I487" s="21"/>
      <c r="J487" s="386" t="s">
        <v>170</v>
      </c>
      <c r="K487" s="383" t="s">
        <v>213</v>
      </c>
      <c r="L487" s="387"/>
      <c r="M487" s="218"/>
      <c r="N487" s="408"/>
      <c r="O487" s="449"/>
    </row>
    <row r="488" spans="1:15" ht="15">
      <c r="A488" s="10"/>
      <c r="B488" s="10"/>
      <c r="C488" s="10"/>
      <c r="D488" s="10"/>
      <c r="E488" s="10"/>
      <c r="F488" s="10"/>
      <c r="G488" s="10"/>
      <c r="H488" s="10"/>
      <c r="I488" s="21"/>
      <c r="J488" s="371" t="s">
        <v>180</v>
      </c>
      <c r="K488" s="367"/>
      <c r="L488" s="388"/>
      <c r="M488" s="375"/>
      <c r="N488" s="408"/>
      <c r="O488" s="449"/>
    </row>
    <row r="489" spans="1:15" ht="15">
      <c r="A489" s="24"/>
      <c r="B489" s="20"/>
      <c r="C489" s="20"/>
      <c r="D489" s="20"/>
      <c r="E489" s="10"/>
      <c r="F489" s="10"/>
      <c r="G489" s="10"/>
      <c r="H489" s="10"/>
      <c r="I489" s="21"/>
      <c r="J489" s="221">
        <v>3</v>
      </c>
      <c r="K489" s="158" t="s">
        <v>45</v>
      </c>
      <c r="L489" s="158"/>
      <c r="M489" s="210">
        <v>0</v>
      </c>
      <c r="N489" s="199">
        <v>0</v>
      </c>
      <c r="O489" s="452">
        <v>0</v>
      </c>
    </row>
    <row r="490" spans="1:15" ht="15">
      <c r="A490" s="24"/>
      <c r="B490" s="20"/>
      <c r="C490" s="20"/>
      <c r="D490" s="20"/>
      <c r="E490" s="10"/>
      <c r="F490" s="10"/>
      <c r="G490" s="10"/>
      <c r="H490" s="10"/>
      <c r="I490" s="21"/>
      <c r="J490" s="224">
        <v>32</v>
      </c>
      <c r="K490" s="158" t="s">
        <v>25</v>
      </c>
      <c r="L490" s="158"/>
      <c r="M490" s="199">
        <v>0</v>
      </c>
      <c r="N490" s="199">
        <v>0</v>
      </c>
      <c r="O490" s="452">
        <v>0</v>
      </c>
    </row>
    <row r="491" spans="1:15" ht="15">
      <c r="A491" s="24"/>
      <c r="B491" s="20"/>
      <c r="C491" s="20"/>
      <c r="D491" s="20"/>
      <c r="E491" s="10"/>
      <c r="F491" s="10"/>
      <c r="G491" s="10"/>
      <c r="H491" s="10"/>
      <c r="I491" s="21"/>
      <c r="J491" s="224">
        <v>323</v>
      </c>
      <c r="K491" s="158" t="s">
        <v>28</v>
      </c>
      <c r="L491" s="158"/>
      <c r="M491" s="199">
        <v>0</v>
      </c>
      <c r="N491" s="199">
        <v>0</v>
      </c>
      <c r="O491" s="452">
        <v>0</v>
      </c>
    </row>
    <row r="492" spans="1:15" ht="15">
      <c r="A492" s="24"/>
      <c r="B492" s="20"/>
      <c r="C492" s="20"/>
      <c r="D492" s="20"/>
      <c r="E492" s="10"/>
      <c r="F492" s="10"/>
      <c r="G492" s="10"/>
      <c r="H492" s="10"/>
      <c r="I492" s="21"/>
      <c r="J492" s="224">
        <v>3237</v>
      </c>
      <c r="K492" s="158" t="s">
        <v>671</v>
      </c>
      <c r="L492" s="158"/>
      <c r="M492" s="199">
        <v>0</v>
      </c>
      <c r="N492" s="199">
        <v>0</v>
      </c>
      <c r="O492" s="452">
        <v>0</v>
      </c>
    </row>
    <row r="493" spans="1:15" ht="15">
      <c r="A493" s="24"/>
      <c r="B493" s="20"/>
      <c r="C493" s="20"/>
      <c r="D493" s="20"/>
      <c r="E493" s="10"/>
      <c r="F493" s="10"/>
      <c r="G493" s="10"/>
      <c r="H493" s="10"/>
      <c r="I493" s="21"/>
      <c r="J493" s="179">
        <v>4</v>
      </c>
      <c r="K493" s="158" t="s">
        <v>91</v>
      </c>
      <c r="L493" s="161"/>
      <c r="M493" s="160">
        <f>ABS(M495+M497)</f>
        <v>0</v>
      </c>
      <c r="N493" s="165">
        <v>0</v>
      </c>
      <c r="O493" s="445">
        <f>ABS(O495+O497)</f>
        <v>0</v>
      </c>
    </row>
    <row r="494" spans="1:15" ht="15">
      <c r="A494" s="24"/>
      <c r="B494" s="20"/>
      <c r="C494" s="20"/>
      <c r="D494" s="20"/>
      <c r="E494" s="10"/>
      <c r="F494" s="10"/>
      <c r="G494" s="10"/>
      <c r="H494" s="10"/>
      <c r="I494" s="21"/>
      <c r="J494" s="296">
        <v>42</v>
      </c>
      <c r="K494" s="293" t="s">
        <v>215</v>
      </c>
      <c r="L494" s="166"/>
      <c r="M494" s="165">
        <f>SUM(M496)</f>
        <v>0</v>
      </c>
      <c r="N494" s="165">
        <v>0</v>
      </c>
      <c r="O494" s="445">
        <f>SUM(O496)</f>
        <v>0</v>
      </c>
    </row>
    <row r="495" spans="1:15" ht="15">
      <c r="A495" s="24"/>
      <c r="B495" s="20"/>
      <c r="C495" s="20"/>
      <c r="D495" s="20"/>
      <c r="E495" s="10"/>
      <c r="F495" s="10"/>
      <c r="G495" s="10"/>
      <c r="H495" s="10"/>
      <c r="I495" s="21"/>
      <c r="J495" s="296">
        <v>426</v>
      </c>
      <c r="K495" s="293" t="s">
        <v>40</v>
      </c>
      <c r="L495" s="166"/>
      <c r="M495" s="165">
        <f>SUM(M496)</f>
        <v>0</v>
      </c>
      <c r="N495" s="165">
        <v>0</v>
      </c>
      <c r="O495" s="445">
        <f>SUM(O496)</f>
        <v>0</v>
      </c>
    </row>
    <row r="496" spans="1:15" ht="15">
      <c r="A496" s="24"/>
      <c r="B496" s="20"/>
      <c r="C496" s="20"/>
      <c r="D496" s="20"/>
      <c r="E496" s="10"/>
      <c r="F496" s="10"/>
      <c r="G496" s="10"/>
      <c r="H496" s="10"/>
      <c r="I496" s="21"/>
      <c r="J496" s="296">
        <v>4264</v>
      </c>
      <c r="K496" s="293" t="s">
        <v>40</v>
      </c>
      <c r="L496" s="166"/>
      <c r="M496" s="165">
        <v>0</v>
      </c>
      <c r="N496" s="165">
        <v>0</v>
      </c>
      <c r="O496" s="445">
        <v>0</v>
      </c>
    </row>
    <row r="497" spans="1:15" ht="15">
      <c r="A497" s="24"/>
      <c r="B497" s="20"/>
      <c r="C497" s="20"/>
      <c r="D497" s="20"/>
      <c r="E497" s="10"/>
      <c r="F497" s="10"/>
      <c r="G497" s="10"/>
      <c r="H497" s="10"/>
      <c r="I497" s="21"/>
      <c r="J497" s="178">
        <v>421</v>
      </c>
      <c r="K497" s="168" t="s">
        <v>37</v>
      </c>
      <c r="L497" s="172"/>
      <c r="M497" s="295">
        <f>SUM(M498)</f>
        <v>0</v>
      </c>
      <c r="N497" s="165">
        <v>0</v>
      </c>
      <c r="O497" s="445">
        <f>SUM(O498)</f>
        <v>0</v>
      </c>
    </row>
    <row r="498" spans="1:15" ht="15">
      <c r="A498" s="24"/>
      <c r="B498" s="20"/>
      <c r="C498" s="20"/>
      <c r="D498" s="20"/>
      <c r="E498" s="10"/>
      <c r="F498" s="10"/>
      <c r="G498" s="10"/>
      <c r="H498" s="10"/>
      <c r="I498" s="21"/>
      <c r="J498" s="178">
        <v>4214</v>
      </c>
      <c r="K498" s="168" t="s">
        <v>258</v>
      </c>
      <c r="L498" s="172"/>
      <c r="M498" s="295">
        <v>0</v>
      </c>
      <c r="N498" s="165">
        <v>0</v>
      </c>
      <c r="O498" s="445">
        <v>0</v>
      </c>
    </row>
    <row r="499" spans="1:15" ht="15">
      <c r="A499" s="24"/>
      <c r="B499" s="20"/>
      <c r="C499" s="20"/>
      <c r="D499" s="20"/>
      <c r="E499" s="10"/>
      <c r="F499" s="10"/>
      <c r="G499" s="10"/>
      <c r="H499" s="10"/>
      <c r="I499" s="21"/>
      <c r="J499" s="412" t="s">
        <v>711</v>
      </c>
      <c r="K499" s="205"/>
      <c r="L499" s="206"/>
      <c r="M499" s="209">
        <f>SUM(M502)</f>
        <v>85000</v>
      </c>
      <c r="N499" s="460">
        <f>SUM(N502)</f>
        <v>85000</v>
      </c>
      <c r="O499" s="461">
        <f>AVERAGE(N499/M499*100)</f>
        <v>100</v>
      </c>
    </row>
    <row r="500" spans="1:15" ht="15">
      <c r="A500" s="24"/>
      <c r="B500" s="20"/>
      <c r="C500" s="20"/>
      <c r="D500" s="20"/>
      <c r="E500" s="10"/>
      <c r="F500" s="10"/>
      <c r="G500" s="10"/>
      <c r="H500" s="10"/>
      <c r="I500" s="21"/>
      <c r="J500" s="386" t="s">
        <v>171</v>
      </c>
      <c r="K500" s="399" t="s">
        <v>217</v>
      </c>
      <c r="L500" s="409"/>
      <c r="M500" s="218"/>
      <c r="N500" s="408"/>
      <c r="O500" s="449"/>
    </row>
    <row r="501" spans="1:15" ht="15">
      <c r="A501" s="24"/>
      <c r="B501" s="20"/>
      <c r="C501" s="20"/>
      <c r="D501" s="20"/>
      <c r="E501" s="10"/>
      <c r="F501" s="10"/>
      <c r="G501" s="10"/>
      <c r="H501" s="10"/>
      <c r="I501" s="21"/>
      <c r="J501" s="371" t="s">
        <v>179</v>
      </c>
      <c r="K501" s="367"/>
      <c r="L501" s="388"/>
      <c r="M501" s="217"/>
      <c r="N501" s="380"/>
      <c r="O501" s="444"/>
    </row>
    <row r="502" spans="1:15" ht="15">
      <c r="A502" s="24"/>
      <c r="B502" s="20"/>
      <c r="C502" s="20"/>
      <c r="D502" s="20"/>
      <c r="E502" s="10"/>
      <c r="F502" s="10"/>
      <c r="G502" s="10"/>
      <c r="H502" s="10"/>
      <c r="I502" s="21"/>
      <c r="J502" s="186">
        <v>4</v>
      </c>
      <c r="K502" s="158" t="s">
        <v>51</v>
      </c>
      <c r="L502" s="161"/>
      <c r="M502" s="160">
        <f>SUM(M503)</f>
        <v>85000</v>
      </c>
      <c r="N502" s="165">
        <f>AVERAGE(N503+N506)</f>
        <v>85000</v>
      </c>
      <c r="O502" s="445">
        <f>AVERAGE(N502/M502*100)</f>
        <v>100</v>
      </c>
    </row>
    <row r="503" spans="1:15" ht="15">
      <c r="A503" s="10"/>
      <c r="B503" s="20"/>
      <c r="C503" s="10"/>
      <c r="D503" s="10"/>
      <c r="E503" s="20"/>
      <c r="F503" s="10"/>
      <c r="G503" s="10"/>
      <c r="H503" s="10"/>
      <c r="I503" s="21"/>
      <c r="J503" s="186">
        <v>41</v>
      </c>
      <c r="K503" s="158" t="s">
        <v>262</v>
      </c>
      <c r="L503" s="161"/>
      <c r="M503" s="160">
        <f>SUM(M504)</f>
        <v>85000</v>
      </c>
      <c r="N503" s="165">
        <v>42500</v>
      </c>
      <c r="O503" s="445">
        <f>AVERAGE(N503/M503*100)</f>
        <v>50</v>
      </c>
    </row>
    <row r="504" spans="1:15" ht="15">
      <c r="A504" s="10"/>
      <c r="B504" s="20"/>
      <c r="C504" s="10"/>
      <c r="D504" s="10"/>
      <c r="E504" s="20"/>
      <c r="F504" s="10"/>
      <c r="G504" s="10"/>
      <c r="H504" s="10"/>
      <c r="I504" s="21"/>
      <c r="J504" s="186">
        <v>412</v>
      </c>
      <c r="K504" s="158" t="s">
        <v>186</v>
      </c>
      <c r="L504" s="161"/>
      <c r="M504" s="160">
        <f>SUM(M505)</f>
        <v>85000</v>
      </c>
      <c r="N504" s="165">
        <v>42500</v>
      </c>
      <c r="O504" s="445">
        <f>AVERAGE(N504/M504*100)</f>
        <v>50</v>
      </c>
    </row>
    <row r="505" spans="1:15" ht="15">
      <c r="A505" s="10"/>
      <c r="B505" s="20"/>
      <c r="C505" s="10"/>
      <c r="D505" s="10"/>
      <c r="E505" s="20"/>
      <c r="F505" s="10"/>
      <c r="G505" s="10"/>
      <c r="H505" s="10"/>
      <c r="I505" s="21"/>
      <c r="J505" s="186">
        <v>4126</v>
      </c>
      <c r="K505" s="158" t="s">
        <v>187</v>
      </c>
      <c r="L505" s="161"/>
      <c r="M505" s="160">
        <v>85000</v>
      </c>
      <c r="N505" s="165">
        <v>42500</v>
      </c>
      <c r="O505" s="445">
        <f>AVERAGE(N505/M505*100)</f>
        <v>50</v>
      </c>
    </row>
    <row r="506" spans="1:15" ht="15">
      <c r="A506" s="10"/>
      <c r="B506" s="20"/>
      <c r="C506" s="10"/>
      <c r="D506" s="10"/>
      <c r="E506" s="20"/>
      <c r="F506" s="10"/>
      <c r="G506" s="10"/>
      <c r="H506" s="10"/>
      <c r="I506" s="21"/>
      <c r="J506" s="233">
        <v>4264</v>
      </c>
      <c r="K506" s="188" t="s">
        <v>771</v>
      </c>
      <c r="L506" s="234"/>
      <c r="M506" s="204">
        <v>0</v>
      </c>
      <c r="N506" s="165">
        <v>42500</v>
      </c>
      <c r="O506" s="445">
        <v>0</v>
      </c>
    </row>
    <row r="507" spans="1:15" ht="15">
      <c r="A507" s="10"/>
      <c r="B507" s="20"/>
      <c r="C507" s="10"/>
      <c r="D507" s="10"/>
      <c r="E507" s="20"/>
      <c r="F507" s="10"/>
      <c r="G507" s="10"/>
      <c r="H507" s="10"/>
      <c r="I507" s="21"/>
      <c r="J507" s="413" t="s">
        <v>712</v>
      </c>
      <c r="K507" s="392"/>
      <c r="L507" s="392"/>
      <c r="M507" s="185">
        <f>SUM(M510)</f>
        <v>184000</v>
      </c>
      <c r="N507" s="185">
        <f>SUM(N510)</f>
        <v>183762</v>
      </c>
      <c r="O507" s="447">
        <f>AVERAGE(N507/M507*100)</f>
        <v>99.87065217391304</v>
      </c>
    </row>
    <row r="508" spans="1:15" ht="15">
      <c r="A508" s="10"/>
      <c r="B508" s="20"/>
      <c r="C508" s="10"/>
      <c r="D508" s="10"/>
      <c r="E508" s="20"/>
      <c r="F508" s="10"/>
      <c r="G508" s="10"/>
      <c r="H508" s="10"/>
      <c r="I508" s="21"/>
      <c r="J508" s="386" t="s">
        <v>713</v>
      </c>
      <c r="K508" s="383"/>
      <c r="L508" s="383"/>
      <c r="M508" s="218"/>
      <c r="N508" s="401"/>
      <c r="O508" s="448"/>
    </row>
    <row r="509" spans="1:15" ht="15">
      <c r="A509" s="10"/>
      <c r="B509" s="20"/>
      <c r="C509" s="10"/>
      <c r="D509" s="10"/>
      <c r="E509" s="20"/>
      <c r="F509" s="10"/>
      <c r="G509" s="10"/>
      <c r="H509" s="10"/>
      <c r="I509" s="21"/>
      <c r="J509" s="371" t="s">
        <v>179</v>
      </c>
      <c r="K509" s="367"/>
      <c r="L509" s="367"/>
      <c r="M509" s="375"/>
      <c r="N509" s="226"/>
      <c r="O509" s="443"/>
    </row>
    <row r="510" spans="1:15" ht="15">
      <c r="A510" s="10"/>
      <c r="B510" s="20"/>
      <c r="C510" s="10"/>
      <c r="D510" s="10"/>
      <c r="E510" s="20"/>
      <c r="F510" s="10"/>
      <c r="G510" s="10"/>
      <c r="H510" s="10"/>
      <c r="I510" s="21"/>
      <c r="J510" s="221">
        <v>4</v>
      </c>
      <c r="K510" s="227" t="s">
        <v>272</v>
      </c>
      <c r="L510" s="227"/>
      <c r="M510" s="210">
        <f>SUM(M511+M514)</f>
        <v>184000</v>
      </c>
      <c r="N510" s="210">
        <f>SUM(N511)</f>
        <v>183762</v>
      </c>
      <c r="O510" s="446">
        <f>AVERAGE(N510/M510*100)</f>
        <v>99.87065217391304</v>
      </c>
    </row>
    <row r="511" spans="1:15" ht="15">
      <c r="A511" s="10"/>
      <c r="B511" s="20"/>
      <c r="C511" s="10"/>
      <c r="D511" s="10"/>
      <c r="E511" s="20"/>
      <c r="F511" s="10"/>
      <c r="G511" s="10"/>
      <c r="H511" s="10"/>
      <c r="I511" s="21"/>
      <c r="J511" s="221">
        <v>41</v>
      </c>
      <c r="K511" s="227" t="s">
        <v>81</v>
      </c>
      <c r="L511" s="227"/>
      <c r="M511" s="210">
        <v>184000</v>
      </c>
      <c r="N511" s="199">
        <f>SUM(N512)</f>
        <v>183762</v>
      </c>
      <c r="O511" s="446">
        <f>AVERAGE(N511/M511*100)</f>
        <v>99.87065217391304</v>
      </c>
    </row>
    <row r="512" spans="1:15" ht="15">
      <c r="A512" s="10"/>
      <c r="B512" s="20"/>
      <c r="C512" s="10"/>
      <c r="D512" s="10"/>
      <c r="E512" s="20"/>
      <c r="F512" s="10"/>
      <c r="G512" s="10"/>
      <c r="H512" s="10"/>
      <c r="I512" s="21"/>
      <c r="J512" s="221">
        <v>411</v>
      </c>
      <c r="K512" s="227" t="s">
        <v>269</v>
      </c>
      <c r="L512" s="227"/>
      <c r="M512" s="210">
        <v>184000</v>
      </c>
      <c r="N512" s="199">
        <v>183762</v>
      </c>
      <c r="O512" s="446">
        <f>AVERAGE(N512/M512*100)</f>
        <v>99.87065217391304</v>
      </c>
    </row>
    <row r="513" spans="1:15" ht="15">
      <c r="A513" s="10"/>
      <c r="B513" s="20"/>
      <c r="C513" s="10"/>
      <c r="D513" s="10"/>
      <c r="E513" s="20"/>
      <c r="F513" s="10"/>
      <c r="G513" s="10"/>
      <c r="H513" s="10"/>
      <c r="I513" s="21"/>
      <c r="J513" s="221">
        <v>4111</v>
      </c>
      <c r="K513" s="227" t="s">
        <v>688</v>
      </c>
      <c r="L513" s="227"/>
      <c r="M513" s="210">
        <v>184000</v>
      </c>
      <c r="N513" s="199">
        <v>183762</v>
      </c>
      <c r="O513" s="446">
        <f>AVERAGE(N513/M513*100)</f>
        <v>99.87065217391304</v>
      </c>
    </row>
    <row r="514" spans="1:15" ht="15">
      <c r="A514" s="10"/>
      <c r="B514" s="20"/>
      <c r="C514" s="10"/>
      <c r="D514" s="10"/>
      <c r="E514" s="20"/>
      <c r="F514" s="10"/>
      <c r="G514" s="10"/>
      <c r="H514" s="10"/>
      <c r="I514" s="21"/>
      <c r="J514" s="179">
        <v>42</v>
      </c>
      <c r="K514" s="293" t="s">
        <v>273</v>
      </c>
      <c r="L514" s="293"/>
      <c r="M514" s="165">
        <f>SUM(M515)</f>
        <v>0</v>
      </c>
      <c r="N514" s="165">
        <v>0</v>
      </c>
      <c r="O514" s="445">
        <f>SUM(O515)</f>
        <v>0</v>
      </c>
    </row>
    <row r="515" spans="1:15" ht="15">
      <c r="A515" s="10"/>
      <c r="B515" s="20"/>
      <c r="C515" s="10"/>
      <c r="D515" s="10"/>
      <c r="E515" s="20"/>
      <c r="F515" s="10"/>
      <c r="G515" s="10"/>
      <c r="H515" s="10"/>
      <c r="I515" s="21"/>
      <c r="J515" s="179">
        <v>426</v>
      </c>
      <c r="K515" s="293" t="s">
        <v>40</v>
      </c>
      <c r="L515" s="293"/>
      <c r="M515" s="165">
        <f>SUM(M516)</f>
        <v>0</v>
      </c>
      <c r="N515" s="165">
        <v>0</v>
      </c>
      <c r="O515" s="445">
        <f>SUM(O516)</f>
        <v>0</v>
      </c>
    </row>
    <row r="516" spans="1:15" ht="15">
      <c r="A516" s="10"/>
      <c r="B516" s="20"/>
      <c r="C516" s="10"/>
      <c r="D516" s="10"/>
      <c r="E516" s="20"/>
      <c r="F516" s="10"/>
      <c r="G516" s="10"/>
      <c r="H516" s="10"/>
      <c r="I516" s="21"/>
      <c r="J516" s="179">
        <v>4264</v>
      </c>
      <c r="K516" s="293" t="s">
        <v>186</v>
      </c>
      <c r="L516" s="293"/>
      <c r="M516" s="165">
        <v>0</v>
      </c>
      <c r="N516" s="165">
        <v>0</v>
      </c>
      <c r="O516" s="445">
        <v>0</v>
      </c>
    </row>
    <row r="517" spans="1:15" ht="15">
      <c r="A517" s="10"/>
      <c r="B517" s="20"/>
      <c r="C517" s="10"/>
      <c r="D517" s="10"/>
      <c r="E517" s="20"/>
      <c r="F517" s="10"/>
      <c r="G517" s="10"/>
      <c r="H517" s="10"/>
      <c r="I517" s="21"/>
      <c r="J517" s="413" t="s">
        <v>714</v>
      </c>
      <c r="K517" s="392"/>
      <c r="L517" s="392"/>
      <c r="M517" s="185">
        <f>SUM(M518+M524)</f>
        <v>0</v>
      </c>
      <c r="N517" s="456">
        <v>0</v>
      </c>
      <c r="O517" s="457">
        <f>SUM(O518+O524)</f>
        <v>0</v>
      </c>
    </row>
    <row r="518" spans="1:15" ht="15">
      <c r="A518" s="10"/>
      <c r="B518" s="20"/>
      <c r="C518" s="10"/>
      <c r="D518" s="10"/>
      <c r="E518" s="20"/>
      <c r="F518" s="10"/>
      <c r="G518" s="10"/>
      <c r="H518" s="10"/>
      <c r="I518" s="21"/>
      <c r="J518" s="386" t="s">
        <v>713</v>
      </c>
      <c r="K518" s="383" t="s">
        <v>715</v>
      </c>
      <c r="L518" s="383"/>
      <c r="M518" s="218">
        <f>SUM(M520)</f>
        <v>0</v>
      </c>
      <c r="N518" s="408"/>
      <c r="O518" s="449">
        <f>SUM(O520)</f>
        <v>0</v>
      </c>
    </row>
    <row r="519" spans="1:15" ht="15">
      <c r="A519" s="10"/>
      <c r="B519" s="20"/>
      <c r="C519" s="10"/>
      <c r="D519" s="10"/>
      <c r="E519" s="20"/>
      <c r="F519" s="10"/>
      <c r="G519" s="10"/>
      <c r="H519" s="10"/>
      <c r="I519" s="21"/>
      <c r="J519" s="371" t="s">
        <v>179</v>
      </c>
      <c r="K519" s="367"/>
      <c r="L519" s="367"/>
      <c r="M519" s="375"/>
      <c r="N519" s="375"/>
      <c r="O519" s="449"/>
    </row>
    <row r="520" spans="1:15" ht="15">
      <c r="A520" s="10"/>
      <c r="B520" s="20"/>
      <c r="C520" s="10"/>
      <c r="D520" s="10"/>
      <c r="E520" s="20"/>
      <c r="F520" s="10"/>
      <c r="G520" s="10"/>
      <c r="H520" s="10"/>
      <c r="I520" s="21"/>
      <c r="J520" s="221">
        <v>4</v>
      </c>
      <c r="K520" s="227" t="s">
        <v>272</v>
      </c>
      <c r="L520" s="227"/>
      <c r="M520" s="210">
        <f>SUM(M521)</f>
        <v>0</v>
      </c>
      <c r="N520" s="199">
        <v>0</v>
      </c>
      <c r="O520" s="452">
        <f>SUM(O521)</f>
        <v>0</v>
      </c>
    </row>
    <row r="521" spans="1:15" ht="15">
      <c r="A521" s="10"/>
      <c r="B521" s="20"/>
      <c r="C521" s="10"/>
      <c r="D521" s="10"/>
      <c r="E521" s="20"/>
      <c r="F521" s="10"/>
      <c r="G521" s="10"/>
      <c r="H521" s="10"/>
      <c r="I521" s="21"/>
      <c r="J521" s="221">
        <v>42</v>
      </c>
      <c r="K521" s="293" t="s">
        <v>273</v>
      </c>
      <c r="L521" s="293"/>
      <c r="M521" s="210">
        <f>SUM(M522)</f>
        <v>0</v>
      </c>
      <c r="N521" s="199">
        <v>0</v>
      </c>
      <c r="O521" s="452">
        <f>SUM(O522)</f>
        <v>0</v>
      </c>
    </row>
    <row r="522" spans="1:15" ht="15">
      <c r="A522" s="10"/>
      <c r="B522" s="20"/>
      <c r="C522" s="10"/>
      <c r="D522" s="10"/>
      <c r="E522" s="20"/>
      <c r="F522" s="10"/>
      <c r="G522" s="10"/>
      <c r="H522" s="10"/>
      <c r="I522" s="21"/>
      <c r="J522" s="221">
        <v>421</v>
      </c>
      <c r="K522" s="227" t="s">
        <v>37</v>
      </c>
      <c r="L522" s="227"/>
      <c r="M522" s="210">
        <f>SUM(M523)</f>
        <v>0</v>
      </c>
      <c r="N522" s="199">
        <v>0</v>
      </c>
      <c r="O522" s="452">
        <f>SUM(O523)</f>
        <v>0</v>
      </c>
    </row>
    <row r="523" spans="1:15" ht="15">
      <c r="A523" s="16"/>
      <c r="B523" s="28"/>
      <c r="C523" s="28"/>
      <c r="D523" s="28"/>
      <c r="E523" s="28"/>
      <c r="F523" s="28"/>
      <c r="G523" s="28"/>
      <c r="H523" s="28"/>
      <c r="I523" s="33"/>
      <c r="J523" s="414">
        <v>4212</v>
      </c>
      <c r="K523" s="415" t="s">
        <v>716</v>
      </c>
      <c r="L523" s="415"/>
      <c r="M523" s="416">
        <v>0</v>
      </c>
      <c r="N523" s="199">
        <v>0</v>
      </c>
      <c r="O523" s="452">
        <v>0</v>
      </c>
    </row>
    <row r="524" spans="1:15" ht="15">
      <c r="A524" s="16"/>
      <c r="B524" s="28"/>
      <c r="C524" s="28"/>
      <c r="D524" s="28"/>
      <c r="E524" s="28"/>
      <c r="F524" s="28"/>
      <c r="G524" s="28"/>
      <c r="H524" s="28"/>
      <c r="I524" s="33"/>
      <c r="J524" s="386" t="s">
        <v>170</v>
      </c>
      <c r="K524" s="383" t="s">
        <v>708</v>
      </c>
      <c r="L524" s="387"/>
      <c r="M524" s="218">
        <f>SUM(M526)</f>
        <v>0</v>
      </c>
      <c r="N524" s="408">
        <v>0</v>
      </c>
      <c r="O524" s="449">
        <f>SUM(O526)</f>
        <v>0</v>
      </c>
    </row>
    <row r="525" spans="1:15" ht="15">
      <c r="A525" s="16"/>
      <c r="B525" s="28"/>
      <c r="C525" s="28"/>
      <c r="D525" s="28"/>
      <c r="E525" s="28"/>
      <c r="F525" s="28"/>
      <c r="G525" s="28"/>
      <c r="H525" s="28"/>
      <c r="I525" s="33"/>
      <c r="J525" s="371" t="s">
        <v>267</v>
      </c>
      <c r="K525" s="367"/>
      <c r="L525" s="388"/>
      <c r="M525" s="375"/>
      <c r="N525" s="375"/>
      <c r="O525" s="449"/>
    </row>
    <row r="526" spans="1:15" ht="15">
      <c r="A526" s="10"/>
      <c r="B526" s="10"/>
      <c r="C526" s="10"/>
      <c r="D526" s="10"/>
      <c r="E526" s="10"/>
      <c r="F526" s="10"/>
      <c r="G526" s="10"/>
      <c r="H526" s="10"/>
      <c r="I526" s="25"/>
      <c r="J526" s="190">
        <v>4</v>
      </c>
      <c r="K526" s="188" t="s">
        <v>268</v>
      </c>
      <c r="L526" s="234"/>
      <c r="M526" s="204">
        <f>SUM(M527)</f>
        <v>0</v>
      </c>
      <c r="N526" s="165">
        <v>0</v>
      </c>
      <c r="O526" s="445">
        <f>SUM(O527)</f>
        <v>0</v>
      </c>
    </row>
    <row r="527" spans="1:15" ht="15">
      <c r="A527" s="10"/>
      <c r="B527" s="10"/>
      <c r="C527" s="10"/>
      <c r="D527" s="10"/>
      <c r="E527" s="10"/>
      <c r="F527" s="10"/>
      <c r="G527" s="10"/>
      <c r="H527" s="10"/>
      <c r="I527" s="25"/>
      <c r="J527" s="178">
        <v>42</v>
      </c>
      <c r="K527" s="168" t="s">
        <v>215</v>
      </c>
      <c r="L527" s="172"/>
      <c r="M527" s="295">
        <f>SUM(M528)</f>
        <v>0</v>
      </c>
      <c r="N527" s="165">
        <v>0</v>
      </c>
      <c r="O527" s="445">
        <f>SUM(O528)</f>
        <v>0</v>
      </c>
    </row>
    <row r="528" spans="1:15" ht="15">
      <c r="A528" s="10"/>
      <c r="B528" s="10"/>
      <c r="C528" s="10"/>
      <c r="D528" s="10"/>
      <c r="E528" s="10"/>
      <c r="F528" s="10"/>
      <c r="G528" s="10"/>
      <c r="H528" s="10"/>
      <c r="I528" s="25"/>
      <c r="J528" s="178">
        <v>421</v>
      </c>
      <c r="K528" s="168" t="s">
        <v>37</v>
      </c>
      <c r="L528" s="172"/>
      <c r="M528" s="295">
        <f>SUM(M529)</f>
        <v>0</v>
      </c>
      <c r="N528" s="165">
        <v>0</v>
      </c>
      <c r="O528" s="445">
        <f>SUM(O529)</f>
        <v>0</v>
      </c>
    </row>
    <row r="529" spans="1:15" ht="15">
      <c r="A529" s="10"/>
      <c r="B529" s="20"/>
      <c r="C529" s="10"/>
      <c r="D529" s="20"/>
      <c r="E529" s="10"/>
      <c r="F529" s="10"/>
      <c r="G529" s="10"/>
      <c r="H529" s="10"/>
      <c r="I529" s="25"/>
      <c r="J529" s="178">
        <v>4212</v>
      </c>
      <c r="K529" s="168" t="s">
        <v>707</v>
      </c>
      <c r="L529" s="172"/>
      <c r="M529" s="295">
        <v>0</v>
      </c>
      <c r="N529" s="165">
        <v>0</v>
      </c>
      <c r="O529" s="445">
        <v>0</v>
      </c>
    </row>
    <row r="530" spans="1:15" ht="15">
      <c r="A530" s="10"/>
      <c r="B530" s="20"/>
      <c r="C530" s="10"/>
      <c r="D530" s="20"/>
      <c r="E530" s="10"/>
      <c r="F530" s="10"/>
      <c r="G530" s="10"/>
      <c r="H530" s="10"/>
      <c r="I530" s="25"/>
      <c r="J530" s="574" t="s">
        <v>717</v>
      </c>
      <c r="K530" s="574"/>
      <c r="L530" s="574"/>
      <c r="M530" s="524">
        <f>SUM(M532+M553)</f>
        <v>479500</v>
      </c>
      <c r="N530" s="471">
        <f>AVERAGE(N532+N553)</f>
        <v>499020</v>
      </c>
      <c r="O530" s="523">
        <f>AVERAGE(N530/M530*100)</f>
        <v>104.07090719499479</v>
      </c>
    </row>
    <row r="531" spans="1:15" ht="15">
      <c r="A531" s="10"/>
      <c r="B531" s="20"/>
      <c r="C531" s="10"/>
      <c r="D531" s="20"/>
      <c r="E531" s="10"/>
      <c r="F531" s="10"/>
      <c r="G531" s="10"/>
      <c r="H531" s="10"/>
      <c r="I531" s="25"/>
      <c r="J531" s="417" t="s">
        <v>718</v>
      </c>
      <c r="K531" s="418"/>
      <c r="L531" s="419"/>
      <c r="M531" s="420"/>
      <c r="N531" s="462"/>
      <c r="O531" s="457"/>
    </row>
    <row r="532" spans="1:15" ht="15">
      <c r="A532" s="10"/>
      <c r="B532" s="20"/>
      <c r="C532" s="10"/>
      <c r="D532" s="20"/>
      <c r="E532" s="10"/>
      <c r="F532" s="10"/>
      <c r="G532" s="10"/>
      <c r="H532" s="10"/>
      <c r="I532" s="25"/>
      <c r="J532" s="386" t="s">
        <v>170</v>
      </c>
      <c r="K532" s="399" t="s">
        <v>249</v>
      </c>
      <c r="L532" s="409"/>
      <c r="M532" s="218">
        <f>SUM(M534+M545)</f>
        <v>162000</v>
      </c>
      <c r="N532" s="375">
        <f>SUM(N534)</f>
        <v>158208</v>
      </c>
      <c r="O532" s="449">
        <f>AVERAGE(N532/M532*100)</f>
        <v>97.65925925925926</v>
      </c>
    </row>
    <row r="533" spans="1:15" ht="15">
      <c r="A533" s="10"/>
      <c r="B533" s="20"/>
      <c r="C533" s="10"/>
      <c r="D533" s="20"/>
      <c r="E533" s="10"/>
      <c r="F533" s="10"/>
      <c r="G533" s="10"/>
      <c r="H533" s="10"/>
      <c r="I533" s="25"/>
      <c r="J533" s="371" t="s">
        <v>183</v>
      </c>
      <c r="K533" s="367"/>
      <c r="L533" s="388"/>
      <c r="M533" s="375"/>
      <c r="N533" s="375"/>
      <c r="O533" s="449"/>
    </row>
    <row r="534" spans="1:15" ht="15">
      <c r="A534" s="10"/>
      <c r="B534" s="20"/>
      <c r="C534" s="10"/>
      <c r="D534" s="20"/>
      <c r="E534" s="10"/>
      <c r="F534" s="10"/>
      <c r="G534" s="10"/>
      <c r="H534" s="10"/>
      <c r="I534" s="25"/>
      <c r="J534" s="221">
        <v>3</v>
      </c>
      <c r="K534" s="158" t="s">
        <v>45</v>
      </c>
      <c r="L534" s="158"/>
      <c r="M534" s="160">
        <f>SUM(M535+M538)</f>
        <v>162000</v>
      </c>
      <c r="N534" s="165">
        <f>SUM(N535+N538)</f>
        <v>158208</v>
      </c>
      <c r="O534" s="445">
        <f>AVERAGE(N534/M534*100)</f>
        <v>97.65925925925926</v>
      </c>
    </row>
    <row r="535" spans="1:15" ht="15">
      <c r="A535" s="10"/>
      <c r="B535" s="20"/>
      <c r="C535" s="10"/>
      <c r="D535" s="20"/>
      <c r="E535" s="10"/>
      <c r="F535" s="10"/>
      <c r="G535" s="10"/>
      <c r="H535" s="10"/>
      <c r="I535" s="25"/>
      <c r="J535" s="224">
        <v>31</v>
      </c>
      <c r="K535" s="158" t="s">
        <v>23</v>
      </c>
      <c r="L535" s="158"/>
      <c r="M535" s="160">
        <f>SUM(M536)</f>
        <v>105000</v>
      </c>
      <c r="N535" s="165">
        <v>101256</v>
      </c>
      <c r="O535" s="445">
        <f aca="true" t="shared" si="17" ref="O535:O543">AVERAGE(N535/M535*100)</f>
        <v>96.43428571428572</v>
      </c>
    </row>
    <row r="536" spans="1:15" ht="15">
      <c r="A536" s="10"/>
      <c r="B536" s="20"/>
      <c r="C536" s="10"/>
      <c r="D536" s="20"/>
      <c r="E536" s="10"/>
      <c r="F536" s="10"/>
      <c r="G536" s="10"/>
      <c r="H536" s="10"/>
      <c r="I536" s="25"/>
      <c r="J536" s="224">
        <v>311</v>
      </c>
      <c r="K536" s="158" t="s">
        <v>131</v>
      </c>
      <c r="L536" s="158"/>
      <c r="M536" s="160">
        <f>SUM(M537)</f>
        <v>105000</v>
      </c>
      <c r="N536" s="165">
        <v>101256</v>
      </c>
      <c r="O536" s="445">
        <f t="shared" si="17"/>
        <v>96.43428571428572</v>
      </c>
    </row>
    <row r="537" spans="1:15" ht="15">
      <c r="A537" s="10"/>
      <c r="B537" s="20"/>
      <c r="C537" s="10"/>
      <c r="D537" s="20"/>
      <c r="E537" s="10"/>
      <c r="F537" s="10"/>
      <c r="G537" s="10"/>
      <c r="H537" s="10"/>
      <c r="I537" s="25"/>
      <c r="J537" s="224">
        <v>3111</v>
      </c>
      <c r="K537" s="158" t="s">
        <v>282</v>
      </c>
      <c r="L537" s="158"/>
      <c r="M537" s="160">
        <v>105000</v>
      </c>
      <c r="N537" s="165">
        <v>101256</v>
      </c>
      <c r="O537" s="445">
        <f t="shared" si="17"/>
        <v>96.43428571428572</v>
      </c>
    </row>
    <row r="538" spans="1:15" ht="15">
      <c r="A538" s="10"/>
      <c r="B538" s="20"/>
      <c r="C538" s="10"/>
      <c r="D538" s="20"/>
      <c r="E538" s="10"/>
      <c r="F538" s="10"/>
      <c r="G538" s="10"/>
      <c r="H538" s="10"/>
      <c r="I538" s="25"/>
      <c r="J538" s="224">
        <v>32</v>
      </c>
      <c r="K538" s="158" t="s">
        <v>25</v>
      </c>
      <c r="L538" s="158"/>
      <c r="M538" s="160">
        <f>SUM(M539+M542)</f>
        <v>57000</v>
      </c>
      <c r="N538" s="165">
        <v>56952</v>
      </c>
      <c r="O538" s="445">
        <f t="shared" si="17"/>
        <v>99.91578947368421</v>
      </c>
    </row>
    <row r="539" spans="1:15" ht="15">
      <c r="A539" s="10"/>
      <c r="B539" s="20"/>
      <c r="C539" s="10"/>
      <c r="D539" s="20"/>
      <c r="E539" s="10"/>
      <c r="F539" s="10"/>
      <c r="G539" s="10"/>
      <c r="H539" s="10"/>
      <c r="I539" s="25"/>
      <c r="J539" s="224">
        <v>321</v>
      </c>
      <c r="K539" s="158" t="s">
        <v>26</v>
      </c>
      <c r="L539" s="158"/>
      <c r="M539" s="160">
        <f>SUM(M540+M541)</f>
        <v>0</v>
      </c>
      <c r="N539" s="165">
        <v>0</v>
      </c>
      <c r="O539" s="445">
        <v>0</v>
      </c>
    </row>
    <row r="540" spans="1:15" ht="15">
      <c r="A540" s="10"/>
      <c r="B540" s="20"/>
      <c r="C540" s="10"/>
      <c r="D540" s="20"/>
      <c r="E540" s="10"/>
      <c r="F540" s="10"/>
      <c r="G540" s="10"/>
      <c r="H540" s="10"/>
      <c r="I540" s="25"/>
      <c r="J540" s="224">
        <v>3211</v>
      </c>
      <c r="K540" s="158" t="s">
        <v>281</v>
      </c>
      <c r="L540" s="158"/>
      <c r="M540" s="160">
        <v>0</v>
      </c>
      <c r="N540" s="165">
        <v>0</v>
      </c>
      <c r="O540" s="445">
        <v>0</v>
      </c>
    </row>
    <row r="541" spans="1:15" ht="15">
      <c r="A541" s="10"/>
      <c r="B541" s="20"/>
      <c r="C541" s="10"/>
      <c r="D541" s="20"/>
      <c r="E541" s="10"/>
      <c r="F541" s="10"/>
      <c r="G541" s="10"/>
      <c r="H541" s="10"/>
      <c r="I541" s="25"/>
      <c r="J541" s="224">
        <v>3212</v>
      </c>
      <c r="K541" s="158" t="s">
        <v>633</v>
      </c>
      <c r="L541" s="158"/>
      <c r="M541" s="160">
        <v>0</v>
      </c>
      <c r="N541" s="165">
        <v>0</v>
      </c>
      <c r="O541" s="445">
        <v>0</v>
      </c>
    </row>
    <row r="542" spans="1:15" ht="15">
      <c r="A542" s="10"/>
      <c r="B542" s="20"/>
      <c r="C542" s="10"/>
      <c r="D542" s="20"/>
      <c r="E542" s="10"/>
      <c r="F542" s="10"/>
      <c r="G542" s="10"/>
      <c r="H542" s="10"/>
      <c r="I542" s="25"/>
      <c r="J542" s="224">
        <v>323</v>
      </c>
      <c r="K542" s="158" t="s">
        <v>28</v>
      </c>
      <c r="L542" s="158"/>
      <c r="M542" s="165">
        <f>AVERAGE(M543+M544)</f>
        <v>57000</v>
      </c>
      <c r="N542" s="165">
        <v>56952</v>
      </c>
      <c r="O542" s="445">
        <f t="shared" si="17"/>
        <v>99.91578947368421</v>
      </c>
    </row>
    <row r="543" spans="1:15" ht="15">
      <c r="A543" s="10"/>
      <c r="B543" s="20"/>
      <c r="C543" s="10"/>
      <c r="D543" s="20"/>
      <c r="E543" s="10"/>
      <c r="F543" s="10"/>
      <c r="G543" s="10"/>
      <c r="H543" s="10"/>
      <c r="I543" s="25"/>
      <c r="J543" s="224">
        <v>3232</v>
      </c>
      <c r="K543" s="158" t="s">
        <v>95</v>
      </c>
      <c r="L543" s="158"/>
      <c r="M543" s="165">
        <v>57000</v>
      </c>
      <c r="N543" s="165">
        <v>56952</v>
      </c>
      <c r="O543" s="445">
        <f t="shared" si="17"/>
        <v>99.91578947368421</v>
      </c>
    </row>
    <row r="544" spans="1:15" ht="15">
      <c r="A544" s="10"/>
      <c r="B544" s="20"/>
      <c r="C544" s="10"/>
      <c r="D544" s="20"/>
      <c r="E544" s="10"/>
      <c r="F544" s="10"/>
      <c r="G544" s="10"/>
      <c r="H544" s="10"/>
      <c r="I544" s="25"/>
      <c r="J544" s="224">
        <v>3237</v>
      </c>
      <c r="K544" s="158" t="s">
        <v>671</v>
      </c>
      <c r="L544" s="158"/>
      <c r="M544" s="395">
        <v>0</v>
      </c>
      <c r="N544" s="395">
        <v>0</v>
      </c>
      <c r="O544" s="453">
        <v>0</v>
      </c>
    </row>
    <row r="545" spans="1:15" ht="15">
      <c r="A545" s="10"/>
      <c r="B545" s="20"/>
      <c r="C545" s="10"/>
      <c r="D545" s="20"/>
      <c r="E545" s="10"/>
      <c r="F545" s="10"/>
      <c r="G545" s="10"/>
      <c r="H545" s="10"/>
      <c r="I545" s="25"/>
      <c r="J545" s="224">
        <v>4</v>
      </c>
      <c r="K545" s="293" t="s">
        <v>5</v>
      </c>
      <c r="L545" s="293"/>
      <c r="M545" s="295">
        <f>SUM(M546)</f>
        <v>0</v>
      </c>
      <c r="N545" s="165">
        <v>0</v>
      </c>
      <c r="O545" s="445">
        <f>SUM(O546)</f>
        <v>0</v>
      </c>
    </row>
    <row r="546" spans="1:15" ht="15">
      <c r="A546" s="10"/>
      <c r="B546" s="20"/>
      <c r="C546" s="10"/>
      <c r="D546" s="20"/>
      <c r="E546" s="10"/>
      <c r="F546" s="10"/>
      <c r="G546" s="10"/>
      <c r="H546" s="10"/>
      <c r="I546" s="25"/>
      <c r="J546" s="224">
        <v>42</v>
      </c>
      <c r="K546" s="168" t="s">
        <v>36</v>
      </c>
      <c r="L546" s="293"/>
      <c r="M546" s="295">
        <f>SUM(M547+M549+M551)</f>
        <v>0</v>
      </c>
      <c r="N546" s="165">
        <v>0</v>
      </c>
      <c r="O546" s="445">
        <f>SUM(O547+O549+O551)</f>
        <v>0</v>
      </c>
    </row>
    <row r="547" spans="1:15" ht="15">
      <c r="A547" s="10"/>
      <c r="B547" s="20"/>
      <c r="C547" s="10"/>
      <c r="D547" s="20"/>
      <c r="E547" s="10"/>
      <c r="F547" s="10"/>
      <c r="G547" s="10"/>
      <c r="H547" s="10"/>
      <c r="I547" s="25"/>
      <c r="J547" s="224">
        <v>421</v>
      </c>
      <c r="K547" s="168" t="s">
        <v>37</v>
      </c>
      <c r="L547" s="172"/>
      <c r="M547" s="295">
        <v>0</v>
      </c>
      <c r="N547" s="165">
        <v>0</v>
      </c>
      <c r="O547" s="445">
        <v>0</v>
      </c>
    </row>
    <row r="548" spans="1:15" ht="15">
      <c r="A548" s="40"/>
      <c r="B548" s="35"/>
      <c r="C548" s="35"/>
      <c r="D548" s="35"/>
      <c r="E548" s="35"/>
      <c r="F548" s="35"/>
      <c r="G548" s="35"/>
      <c r="H548" s="35"/>
      <c r="I548" s="35"/>
      <c r="J548" s="224">
        <v>4214</v>
      </c>
      <c r="K548" s="168" t="s">
        <v>258</v>
      </c>
      <c r="L548" s="172"/>
      <c r="M548" s="295">
        <v>0</v>
      </c>
      <c r="N548" s="165">
        <v>0</v>
      </c>
      <c r="O548" s="445">
        <v>0</v>
      </c>
    </row>
    <row r="549" spans="1:15" ht="15">
      <c r="A549" s="46"/>
      <c r="B549" s="45"/>
      <c r="C549" s="45"/>
      <c r="D549" s="45"/>
      <c r="E549" s="45"/>
      <c r="F549" s="45"/>
      <c r="G549" s="45"/>
      <c r="H549" s="45"/>
      <c r="I549" s="45"/>
      <c r="J549" s="296">
        <v>422</v>
      </c>
      <c r="K549" s="293" t="s">
        <v>38</v>
      </c>
      <c r="L549" s="166"/>
      <c r="M549" s="295">
        <v>0</v>
      </c>
      <c r="N549" s="165">
        <v>0</v>
      </c>
      <c r="O549" s="445">
        <v>0</v>
      </c>
    </row>
    <row r="550" spans="1:15" ht="15">
      <c r="A550" s="10"/>
      <c r="B550" s="10"/>
      <c r="C550" s="10"/>
      <c r="D550" s="10"/>
      <c r="E550" s="10"/>
      <c r="F550" s="10"/>
      <c r="G550" s="10"/>
      <c r="H550" s="10"/>
      <c r="I550" s="29"/>
      <c r="J550" s="296">
        <v>4227</v>
      </c>
      <c r="K550" s="293" t="s">
        <v>147</v>
      </c>
      <c r="L550" s="166"/>
      <c r="M550" s="295">
        <v>0</v>
      </c>
      <c r="N550" s="165">
        <v>0</v>
      </c>
      <c r="O550" s="445">
        <v>0</v>
      </c>
    </row>
    <row r="551" spans="1:15" ht="15">
      <c r="A551" s="16"/>
      <c r="B551" s="28"/>
      <c r="C551" s="28"/>
      <c r="D551" s="28"/>
      <c r="E551" s="28"/>
      <c r="F551" s="28"/>
      <c r="G551" s="28"/>
      <c r="H551" s="28"/>
      <c r="I551" s="33"/>
      <c r="J551" s="411">
        <v>426</v>
      </c>
      <c r="K551" s="293" t="s">
        <v>40</v>
      </c>
      <c r="L551" s="166"/>
      <c r="M551" s="295">
        <f>SUM(M552)</f>
        <v>0</v>
      </c>
      <c r="N551" s="165">
        <v>0</v>
      </c>
      <c r="O551" s="445">
        <f>SUM(O552)</f>
        <v>0</v>
      </c>
    </row>
    <row r="552" spans="1:15" ht="15">
      <c r="A552" s="16"/>
      <c r="B552" s="28"/>
      <c r="C552" s="28"/>
      <c r="D552" s="28"/>
      <c r="E552" s="28"/>
      <c r="F552" s="28"/>
      <c r="G552" s="28"/>
      <c r="H552" s="28"/>
      <c r="I552" s="33"/>
      <c r="J552" s="410">
        <v>4264</v>
      </c>
      <c r="K552" s="168" t="s">
        <v>283</v>
      </c>
      <c r="L552" s="172"/>
      <c r="M552" s="295">
        <v>0</v>
      </c>
      <c r="N552" s="165">
        <v>0</v>
      </c>
      <c r="O552" s="445">
        <v>0</v>
      </c>
    </row>
    <row r="553" spans="1:15" ht="15">
      <c r="A553" s="16"/>
      <c r="B553" s="28"/>
      <c r="C553" s="28"/>
      <c r="D553" s="28"/>
      <c r="E553" s="28"/>
      <c r="F553" s="28"/>
      <c r="G553" s="28"/>
      <c r="H553" s="28"/>
      <c r="I553" s="33"/>
      <c r="J553" s="386" t="s">
        <v>719</v>
      </c>
      <c r="K553" s="399"/>
      <c r="L553" s="409"/>
      <c r="M553" s="220">
        <f>AVERAGE(M559+M555)</f>
        <v>317500</v>
      </c>
      <c r="N553" s="375">
        <f>AVERAGE(N555+N563)</f>
        <v>340812</v>
      </c>
      <c r="O553" s="449">
        <f>AVERAGE(N553/M553*100)</f>
        <v>107.34236220472442</v>
      </c>
    </row>
    <row r="554" spans="1:15" ht="15">
      <c r="A554" s="24"/>
      <c r="B554" s="10"/>
      <c r="C554" s="10"/>
      <c r="D554" s="10"/>
      <c r="E554" s="10"/>
      <c r="F554" s="10"/>
      <c r="G554" s="10"/>
      <c r="H554" s="10"/>
      <c r="I554" s="30"/>
      <c r="J554" s="371" t="s">
        <v>183</v>
      </c>
      <c r="K554" s="367"/>
      <c r="L554" s="388"/>
      <c r="M554" s="408"/>
      <c r="N554" s="375"/>
      <c r="O554" s="449"/>
    </row>
    <row r="555" spans="1:15" ht="15">
      <c r="A555" s="24"/>
      <c r="B555" s="10"/>
      <c r="C555" s="10"/>
      <c r="D555" s="10"/>
      <c r="E555" s="10"/>
      <c r="F555" s="10"/>
      <c r="G555" s="10"/>
      <c r="H555" s="10"/>
      <c r="I555" s="30"/>
      <c r="J555" s="410">
        <v>3</v>
      </c>
      <c r="K555" s="168" t="s">
        <v>4</v>
      </c>
      <c r="L555" s="172"/>
      <c r="M555" s="295">
        <v>45000</v>
      </c>
      <c r="N555" s="165">
        <v>168312</v>
      </c>
      <c r="O555" s="445">
        <f>AVERAGE(N555/M555*100)</f>
        <v>374.0266666666667</v>
      </c>
    </row>
    <row r="556" spans="1:15" ht="15">
      <c r="A556" s="24"/>
      <c r="B556" s="10"/>
      <c r="C556" s="10"/>
      <c r="D556" s="10"/>
      <c r="E556" s="10"/>
      <c r="F556" s="10"/>
      <c r="G556" s="10"/>
      <c r="H556" s="10"/>
      <c r="I556" s="30"/>
      <c r="J556" s="410">
        <v>32</v>
      </c>
      <c r="K556" s="168" t="s">
        <v>46</v>
      </c>
      <c r="L556" s="172"/>
      <c r="M556" s="295">
        <v>45000</v>
      </c>
      <c r="N556" s="165">
        <v>168312</v>
      </c>
      <c r="O556" s="445">
        <f aca="true" t="shared" si="18" ref="O556:O565">AVERAGE(N556/M556*100)</f>
        <v>374.0266666666667</v>
      </c>
    </row>
    <row r="557" spans="1:15" ht="15">
      <c r="A557" s="24"/>
      <c r="B557" s="10"/>
      <c r="C557" s="10"/>
      <c r="D557" s="10"/>
      <c r="E557" s="10"/>
      <c r="F557" s="10"/>
      <c r="G557" s="10"/>
      <c r="H557" s="10"/>
      <c r="I557" s="30"/>
      <c r="J557" s="410">
        <v>323</v>
      </c>
      <c r="K557" s="168" t="s">
        <v>720</v>
      </c>
      <c r="L557" s="172"/>
      <c r="M557" s="295">
        <v>45000</v>
      </c>
      <c r="N557" s="165">
        <v>168312</v>
      </c>
      <c r="O557" s="445">
        <f t="shared" si="18"/>
        <v>374.0266666666667</v>
      </c>
    </row>
    <row r="558" spans="1:15" ht="15">
      <c r="A558" s="24"/>
      <c r="B558" s="10"/>
      <c r="C558" s="10"/>
      <c r="D558" s="10"/>
      <c r="E558" s="10"/>
      <c r="F558" s="10"/>
      <c r="G558" s="10"/>
      <c r="H558" s="10"/>
      <c r="I558" s="30"/>
      <c r="J558" s="410">
        <v>3237</v>
      </c>
      <c r="K558" s="168" t="s">
        <v>671</v>
      </c>
      <c r="L558" s="172"/>
      <c r="M558" s="295">
        <v>45000</v>
      </c>
      <c r="N558" s="165">
        <v>168312</v>
      </c>
      <c r="O558" s="445">
        <f t="shared" si="18"/>
        <v>374.0266666666667</v>
      </c>
    </row>
    <row r="559" spans="1:15" ht="15">
      <c r="A559" s="24"/>
      <c r="B559" s="10"/>
      <c r="C559" s="10"/>
      <c r="D559" s="10"/>
      <c r="E559" s="10"/>
      <c r="F559" s="10"/>
      <c r="G559" s="10"/>
      <c r="H559" s="10"/>
      <c r="I559" s="30"/>
      <c r="J559" s="411">
        <v>4</v>
      </c>
      <c r="K559" s="293" t="s">
        <v>721</v>
      </c>
      <c r="L559" s="166"/>
      <c r="M559" s="295">
        <f>SUM(M560+M563)</f>
        <v>272500</v>
      </c>
      <c r="N559" s="165">
        <v>0</v>
      </c>
      <c r="O559" s="445">
        <f t="shared" si="18"/>
        <v>0</v>
      </c>
    </row>
    <row r="560" spans="1:15" ht="15">
      <c r="A560" s="24"/>
      <c r="B560" s="10"/>
      <c r="C560" s="10"/>
      <c r="D560" s="10"/>
      <c r="E560" s="10"/>
      <c r="F560" s="10"/>
      <c r="G560" s="10"/>
      <c r="H560" s="10"/>
      <c r="I560" s="30"/>
      <c r="J560" s="186">
        <v>41</v>
      </c>
      <c r="K560" s="158" t="s">
        <v>262</v>
      </c>
      <c r="L560" s="161"/>
      <c r="M560" s="295">
        <f>SUM(M561)</f>
        <v>100000</v>
      </c>
      <c r="N560" s="165">
        <v>0</v>
      </c>
      <c r="O560" s="445">
        <f t="shared" si="18"/>
        <v>0</v>
      </c>
    </row>
    <row r="561" spans="1:15" ht="15">
      <c r="A561" s="24"/>
      <c r="B561" s="10"/>
      <c r="C561" s="10"/>
      <c r="D561" s="10"/>
      <c r="E561" s="10"/>
      <c r="F561" s="10"/>
      <c r="G561" s="10"/>
      <c r="H561" s="10"/>
      <c r="I561" s="30"/>
      <c r="J561" s="186">
        <v>412</v>
      </c>
      <c r="K561" s="158" t="s">
        <v>186</v>
      </c>
      <c r="L561" s="161"/>
      <c r="M561" s="295">
        <f>SUM(M562)</f>
        <v>100000</v>
      </c>
      <c r="N561" s="165">
        <v>0</v>
      </c>
      <c r="O561" s="445">
        <f t="shared" si="18"/>
        <v>0</v>
      </c>
    </row>
    <row r="562" spans="1:15" ht="15">
      <c r="A562" s="24"/>
      <c r="B562" s="10"/>
      <c r="C562" s="10"/>
      <c r="D562" s="10"/>
      <c r="E562" s="10"/>
      <c r="F562" s="10"/>
      <c r="G562" s="10"/>
      <c r="H562" s="10"/>
      <c r="I562" s="30"/>
      <c r="J562" s="186">
        <v>4126</v>
      </c>
      <c r="K562" s="158" t="s">
        <v>187</v>
      </c>
      <c r="L562" s="161"/>
      <c r="M562" s="295">
        <v>100000</v>
      </c>
      <c r="N562" s="165">
        <v>0</v>
      </c>
      <c r="O562" s="445">
        <f t="shared" si="18"/>
        <v>0</v>
      </c>
    </row>
    <row r="563" spans="1:15" ht="15">
      <c r="A563" s="24"/>
      <c r="B563" s="10"/>
      <c r="C563" s="10"/>
      <c r="D563" s="10"/>
      <c r="E563" s="10"/>
      <c r="F563" s="10"/>
      <c r="G563" s="10"/>
      <c r="H563" s="10"/>
      <c r="I563" s="30"/>
      <c r="J563" s="410">
        <v>42</v>
      </c>
      <c r="K563" s="168" t="s">
        <v>722</v>
      </c>
      <c r="L563" s="172"/>
      <c r="M563" s="295">
        <v>172500</v>
      </c>
      <c r="N563" s="165">
        <v>172500</v>
      </c>
      <c r="O563" s="445">
        <f t="shared" si="18"/>
        <v>100</v>
      </c>
    </row>
    <row r="564" spans="1:15" ht="15">
      <c r="A564" s="24"/>
      <c r="B564" s="10"/>
      <c r="C564" s="10"/>
      <c r="D564" s="10"/>
      <c r="E564" s="10"/>
      <c r="F564" s="10"/>
      <c r="G564" s="10"/>
      <c r="H564" s="10"/>
      <c r="I564" s="30"/>
      <c r="J564" s="410">
        <v>426</v>
      </c>
      <c r="K564" s="168" t="s">
        <v>40</v>
      </c>
      <c r="L564" s="172"/>
      <c r="M564" s="295">
        <v>172500</v>
      </c>
      <c r="N564" s="165">
        <v>172500</v>
      </c>
      <c r="O564" s="445">
        <f t="shared" si="18"/>
        <v>100</v>
      </c>
    </row>
    <row r="565" spans="1:15" ht="15">
      <c r="A565" s="24"/>
      <c r="B565" s="10"/>
      <c r="C565" s="10"/>
      <c r="D565" s="10"/>
      <c r="E565" s="10"/>
      <c r="F565" s="10"/>
      <c r="G565" s="10"/>
      <c r="H565" s="10"/>
      <c r="I565" s="30"/>
      <c r="J565" s="410">
        <v>4264</v>
      </c>
      <c r="K565" s="168" t="s">
        <v>283</v>
      </c>
      <c r="L565" s="172"/>
      <c r="M565" s="295">
        <v>172500</v>
      </c>
      <c r="N565" s="165">
        <v>172500</v>
      </c>
      <c r="O565" s="445">
        <f t="shared" si="18"/>
        <v>100</v>
      </c>
    </row>
    <row r="566" spans="1:15" ht="15">
      <c r="A566" s="24"/>
      <c r="B566" s="10"/>
      <c r="C566" s="10"/>
      <c r="D566" s="10"/>
      <c r="E566" s="10"/>
      <c r="F566" s="10"/>
      <c r="G566" s="10"/>
      <c r="H566" s="10"/>
      <c r="I566" s="30"/>
      <c r="J566" s="575" t="s">
        <v>723</v>
      </c>
      <c r="K566" s="575"/>
      <c r="L566" s="575"/>
      <c r="M566" s="471">
        <f>SUM(M567+M578+M589)</f>
        <v>12500</v>
      </c>
      <c r="N566" s="471">
        <f>SUM(N578)</f>
        <v>12300</v>
      </c>
      <c r="O566" s="523">
        <f>SUM(O567+O578+O589)</f>
        <v>98.4</v>
      </c>
    </row>
    <row r="567" spans="1:15" ht="15">
      <c r="A567" s="40"/>
      <c r="B567" s="35"/>
      <c r="C567" s="35"/>
      <c r="D567" s="35"/>
      <c r="E567" s="35"/>
      <c r="F567" s="35"/>
      <c r="G567" s="35"/>
      <c r="H567" s="35"/>
      <c r="I567" s="35"/>
      <c r="J567" s="391" t="s">
        <v>724</v>
      </c>
      <c r="K567" s="392"/>
      <c r="L567" s="403"/>
      <c r="M567" s="185">
        <f>SUM(M570+M574)</f>
        <v>0</v>
      </c>
      <c r="N567" s="456">
        <v>0</v>
      </c>
      <c r="O567" s="457">
        <f>SUM(O570+O574)</f>
        <v>0</v>
      </c>
    </row>
    <row r="568" spans="1:15" ht="15">
      <c r="A568" s="40"/>
      <c r="B568" s="35"/>
      <c r="C568" s="35"/>
      <c r="D568" s="35"/>
      <c r="E568" s="35"/>
      <c r="F568" s="35"/>
      <c r="G568" s="35"/>
      <c r="H568" s="35"/>
      <c r="I568" s="35"/>
      <c r="J568" s="371" t="s">
        <v>170</v>
      </c>
      <c r="K568" s="421" t="s">
        <v>73</v>
      </c>
      <c r="L568" s="422"/>
      <c r="M568" s="375"/>
      <c r="N568" s="375"/>
      <c r="O568" s="449"/>
    </row>
    <row r="569" spans="1:15" ht="15">
      <c r="A569" s="16"/>
      <c r="B569" s="28"/>
      <c r="C569" s="28"/>
      <c r="D569" s="28"/>
      <c r="E569" s="28"/>
      <c r="F569" s="28"/>
      <c r="G569" s="28"/>
      <c r="H569" s="28"/>
      <c r="I569" s="33"/>
      <c r="J569" s="371" t="s">
        <v>183</v>
      </c>
      <c r="K569" s="367"/>
      <c r="L569" s="388"/>
      <c r="M569" s="375"/>
      <c r="N569" s="375"/>
      <c r="O569" s="449"/>
    </row>
    <row r="570" spans="1:15" ht="15">
      <c r="A570" s="16"/>
      <c r="B570" s="28"/>
      <c r="C570" s="28"/>
      <c r="D570" s="28"/>
      <c r="E570" s="28"/>
      <c r="F570" s="28"/>
      <c r="G570" s="28"/>
      <c r="H570" s="28"/>
      <c r="I570" s="33"/>
      <c r="J570" s="221">
        <v>3</v>
      </c>
      <c r="K570" s="158" t="s">
        <v>45</v>
      </c>
      <c r="L570" s="158"/>
      <c r="M570" s="210">
        <f>SUM(M571)</f>
        <v>0</v>
      </c>
      <c r="N570" s="199">
        <v>0</v>
      </c>
      <c r="O570" s="452">
        <f>SUM(O571)</f>
        <v>0</v>
      </c>
    </row>
    <row r="571" spans="1:15" ht="15">
      <c r="A571" s="16"/>
      <c r="B571" s="28"/>
      <c r="C571" s="28"/>
      <c r="D571" s="28"/>
      <c r="E571" s="28"/>
      <c r="F571" s="28"/>
      <c r="G571" s="28"/>
      <c r="H571" s="28"/>
      <c r="I571" s="33"/>
      <c r="J571" s="224">
        <v>32</v>
      </c>
      <c r="K571" s="158" t="s">
        <v>25</v>
      </c>
      <c r="L571" s="158"/>
      <c r="M571" s="199">
        <f>SUM(M573)</f>
        <v>0</v>
      </c>
      <c r="N571" s="199">
        <v>0</v>
      </c>
      <c r="O571" s="452">
        <f>SUM(O573)</f>
        <v>0</v>
      </c>
    </row>
    <row r="572" spans="1:15" ht="15">
      <c r="A572" s="10"/>
      <c r="B572" s="10"/>
      <c r="C572" s="10"/>
      <c r="D572" s="10"/>
      <c r="E572" s="10"/>
      <c r="F572" s="10"/>
      <c r="G572" s="10"/>
      <c r="H572" s="10"/>
      <c r="I572" s="21"/>
      <c r="J572" s="224">
        <v>323</v>
      </c>
      <c r="K572" s="158" t="s">
        <v>28</v>
      </c>
      <c r="L572" s="158"/>
      <c r="M572" s="199">
        <v>0</v>
      </c>
      <c r="N572" s="199">
        <v>0</v>
      </c>
      <c r="O572" s="452">
        <v>0</v>
      </c>
    </row>
    <row r="573" spans="1:15" ht="15">
      <c r="A573" s="10"/>
      <c r="B573" s="10"/>
      <c r="C573" s="10"/>
      <c r="D573" s="10"/>
      <c r="E573" s="10"/>
      <c r="F573" s="10"/>
      <c r="G573" s="10"/>
      <c r="H573" s="10"/>
      <c r="I573" s="21"/>
      <c r="J573" s="224">
        <v>3237</v>
      </c>
      <c r="K573" s="158" t="s">
        <v>671</v>
      </c>
      <c r="L573" s="158"/>
      <c r="M573" s="199">
        <v>0</v>
      </c>
      <c r="N573" s="199">
        <v>0</v>
      </c>
      <c r="O573" s="452">
        <v>0</v>
      </c>
    </row>
    <row r="574" spans="1:15" ht="15">
      <c r="A574" s="10"/>
      <c r="B574" s="20"/>
      <c r="C574" s="10"/>
      <c r="D574" s="20"/>
      <c r="E574" s="20"/>
      <c r="F574" s="10"/>
      <c r="G574" s="10"/>
      <c r="H574" s="10"/>
      <c r="I574" s="21"/>
      <c r="J574" s="187">
        <v>4</v>
      </c>
      <c r="K574" s="188" t="s">
        <v>271</v>
      </c>
      <c r="L574" s="188"/>
      <c r="M574" s="235">
        <f>SUM(M575)</f>
        <v>0</v>
      </c>
      <c r="N574" s="199">
        <v>0</v>
      </c>
      <c r="O574" s="452">
        <f>SUM(O575)</f>
        <v>0</v>
      </c>
    </row>
    <row r="575" spans="1:15" ht="15">
      <c r="A575" s="10"/>
      <c r="B575" s="20"/>
      <c r="C575" s="10"/>
      <c r="D575" s="20"/>
      <c r="E575" s="20"/>
      <c r="F575" s="10"/>
      <c r="G575" s="10"/>
      <c r="H575" s="10"/>
      <c r="I575" s="21"/>
      <c r="J575" s="167">
        <v>42</v>
      </c>
      <c r="K575" s="168" t="s">
        <v>270</v>
      </c>
      <c r="L575" s="168"/>
      <c r="M575" s="235">
        <f>SUM(M576)</f>
        <v>0</v>
      </c>
      <c r="N575" s="199">
        <v>0</v>
      </c>
      <c r="O575" s="452">
        <f>SUM(O576)</f>
        <v>0</v>
      </c>
    </row>
    <row r="576" spans="1:15" ht="15">
      <c r="A576" s="10"/>
      <c r="B576" s="20"/>
      <c r="C576" s="10"/>
      <c r="D576" s="20"/>
      <c r="E576" s="20"/>
      <c r="F576" s="10"/>
      <c r="G576" s="10"/>
      <c r="H576" s="10"/>
      <c r="I576" s="21"/>
      <c r="J576" s="167">
        <v>426</v>
      </c>
      <c r="K576" s="168" t="s">
        <v>40</v>
      </c>
      <c r="L576" s="168"/>
      <c r="M576" s="235">
        <f>SUM(M577)</f>
        <v>0</v>
      </c>
      <c r="N576" s="199">
        <v>0</v>
      </c>
      <c r="O576" s="452">
        <f>SUM(O577)</f>
        <v>0</v>
      </c>
    </row>
    <row r="577" spans="1:15" ht="15">
      <c r="A577" s="10"/>
      <c r="B577" s="20"/>
      <c r="C577" s="10"/>
      <c r="D577" s="20"/>
      <c r="E577" s="20"/>
      <c r="F577" s="10"/>
      <c r="G577" s="10"/>
      <c r="H577" s="10"/>
      <c r="I577" s="21"/>
      <c r="J577" s="294">
        <v>4264</v>
      </c>
      <c r="K577" s="229" t="s">
        <v>283</v>
      </c>
      <c r="L577" s="168"/>
      <c r="M577" s="235">
        <v>0</v>
      </c>
      <c r="N577" s="199">
        <v>0</v>
      </c>
      <c r="O577" s="452">
        <v>0</v>
      </c>
    </row>
    <row r="578" spans="1:15" ht="15">
      <c r="A578" s="10"/>
      <c r="B578" s="20"/>
      <c r="C578" s="10"/>
      <c r="D578" s="20"/>
      <c r="E578" s="20"/>
      <c r="F578" s="10"/>
      <c r="G578" s="10"/>
      <c r="H578" s="10"/>
      <c r="I578" s="21"/>
      <c r="J578" s="413" t="s">
        <v>725</v>
      </c>
      <c r="K578" s="392"/>
      <c r="L578" s="392"/>
      <c r="M578" s="185">
        <f>SUM(M581)</f>
        <v>12500</v>
      </c>
      <c r="N578" s="456">
        <f>SUM(N581)</f>
        <v>12300</v>
      </c>
      <c r="O578" s="457">
        <f>AVERAGE(N578/M578*100)</f>
        <v>98.4</v>
      </c>
    </row>
    <row r="579" spans="1:15" ht="15">
      <c r="A579" s="10"/>
      <c r="B579" s="20"/>
      <c r="C579" s="10"/>
      <c r="D579" s="20"/>
      <c r="E579" s="20"/>
      <c r="F579" s="10"/>
      <c r="G579" s="10"/>
      <c r="H579" s="10"/>
      <c r="I579" s="21"/>
      <c r="J579" s="371" t="s">
        <v>170</v>
      </c>
      <c r="K579" s="367" t="s">
        <v>217</v>
      </c>
      <c r="L579" s="367"/>
      <c r="M579" s="375"/>
      <c r="N579" s="375"/>
      <c r="O579" s="449"/>
    </row>
    <row r="580" spans="1:15" ht="15">
      <c r="A580" s="10"/>
      <c r="B580" s="20"/>
      <c r="C580" s="10"/>
      <c r="D580" s="20"/>
      <c r="E580" s="20"/>
      <c r="F580" s="10"/>
      <c r="G580" s="10"/>
      <c r="H580" s="10"/>
      <c r="I580" s="21"/>
      <c r="J580" s="371" t="s">
        <v>179</v>
      </c>
      <c r="K580" s="367"/>
      <c r="L580" s="367"/>
      <c r="M580" s="375"/>
      <c r="N580" s="375"/>
      <c r="O580" s="449"/>
    </row>
    <row r="581" spans="1:15" ht="15">
      <c r="A581" s="10"/>
      <c r="B581" s="20"/>
      <c r="C581" s="10"/>
      <c r="D581" s="20"/>
      <c r="E581" s="20"/>
      <c r="F581" s="10"/>
      <c r="G581" s="10"/>
      <c r="H581" s="10"/>
      <c r="I581" s="21"/>
      <c r="J581" s="221">
        <v>3</v>
      </c>
      <c r="K581" s="158" t="s">
        <v>45</v>
      </c>
      <c r="L581" s="158"/>
      <c r="M581" s="210">
        <f>SUM(M582)</f>
        <v>12500</v>
      </c>
      <c r="N581" s="199">
        <f>SUM(N582)</f>
        <v>12300</v>
      </c>
      <c r="O581" s="452">
        <f>AVERAGE(N581/M581*100)</f>
        <v>98.4</v>
      </c>
    </row>
    <row r="582" spans="1:15" ht="15">
      <c r="A582" s="10"/>
      <c r="B582" s="20"/>
      <c r="C582" s="10"/>
      <c r="D582" s="20"/>
      <c r="E582" s="20"/>
      <c r="F582" s="10"/>
      <c r="G582" s="10"/>
      <c r="H582" s="10"/>
      <c r="I582" s="21"/>
      <c r="J582" s="224">
        <v>32</v>
      </c>
      <c r="K582" s="158" t="s">
        <v>25</v>
      </c>
      <c r="L582" s="158"/>
      <c r="M582" s="199">
        <f>SUM(M583)</f>
        <v>12500</v>
      </c>
      <c r="N582" s="199">
        <v>12300</v>
      </c>
      <c r="O582" s="452">
        <f>AVERAGE(N582/M582*100)</f>
        <v>98.4</v>
      </c>
    </row>
    <row r="583" spans="1:15" ht="15">
      <c r="A583" s="10"/>
      <c r="B583" s="20"/>
      <c r="C583" s="10"/>
      <c r="D583" s="20"/>
      <c r="E583" s="20"/>
      <c r="F583" s="10"/>
      <c r="G583" s="10"/>
      <c r="H583" s="10"/>
      <c r="I583" s="21"/>
      <c r="J583" s="224">
        <v>323</v>
      </c>
      <c r="K583" s="158" t="s">
        <v>28</v>
      </c>
      <c r="L583" s="158"/>
      <c r="M583" s="199">
        <f>SUM(M584)</f>
        <v>12500</v>
      </c>
      <c r="N583" s="199">
        <v>12300</v>
      </c>
      <c r="O583" s="452">
        <f>AVERAGE(N583/M583*100)</f>
        <v>98.4</v>
      </c>
    </row>
    <row r="584" spans="1:15" ht="15">
      <c r="A584" s="10"/>
      <c r="B584" s="20"/>
      <c r="C584" s="10"/>
      <c r="D584" s="20"/>
      <c r="E584" s="20"/>
      <c r="F584" s="10"/>
      <c r="G584" s="10"/>
      <c r="H584" s="10"/>
      <c r="I584" s="21"/>
      <c r="J584" s="224">
        <v>3237</v>
      </c>
      <c r="K584" s="158" t="s">
        <v>671</v>
      </c>
      <c r="L584" s="158"/>
      <c r="M584" s="199">
        <v>12500</v>
      </c>
      <c r="N584" s="199">
        <v>12300</v>
      </c>
      <c r="O584" s="452">
        <f>AVERAGE(N584/M584*100)</f>
        <v>98.4</v>
      </c>
    </row>
    <row r="585" spans="1:15" ht="15">
      <c r="A585" s="16"/>
      <c r="B585" s="28"/>
      <c r="C585" s="28"/>
      <c r="D585" s="28"/>
      <c r="E585" s="28"/>
      <c r="F585" s="28"/>
      <c r="G585" s="28"/>
      <c r="H585" s="28"/>
      <c r="I585" s="33"/>
      <c r="J585" s="179">
        <v>4</v>
      </c>
      <c r="K585" s="158" t="s">
        <v>272</v>
      </c>
      <c r="L585" s="158"/>
      <c r="M585" s="160">
        <f>SUM(M586)</f>
        <v>0</v>
      </c>
      <c r="N585" s="165">
        <v>0</v>
      </c>
      <c r="O585" s="445">
        <f>SUM(O586)</f>
        <v>0</v>
      </c>
    </row>
    <row r="586" spans="1:15" ht="15">
      <c r="A586" s="16"/>
      <c r="B586" s="28"/>
      <c r="C586" s="28"/>
      <c r="D586" s="28"/>
      <c r="E586" s="28"/>
      <c r="F586" s="28"/>
      <c r="G586" s="28"/>
      <c r="H586" s="28"/>
      <c r="I586" s="33"/>
      <c r="J586" s="179">
        <v>42</v>
      </c>
      <c r="K586" s="293" t="s">
        <v>273</v>
      </c>
      <c r="L586" s="293"/>
      <c r="M586" s="165">
        <f>SUM(M587)</f>
        <v>0</v>
      </c>
      <c r="N586" s="165">
        <v>0</v>
      </c>
      <c r="O586" s="445">
        <f>SUM(O587)</f>
        <v>0</v>
      </c>
    </row>
    <row r="587" spans="1:15" ht="15">
      <c r="A587" s="16"/>
      <c r="B587" s="28"/>
      <c r="C587" s="28"/>
      <c r="D587" s="28"/>
      <c r="E587" s="28"/>
      <c r="F587" s="28"/>
      <c r="G587" s="28"/>
      <c r="H587" s="28"/>
      <c r="I587" s="33"/>
      <c r="J587" s="179">
        <v>426</v>
      </c>
      <c r="K587" s="293" t="s">
        <v>40</v>
      </c>
      <c r="L587" s="293"/>
      <c r="M587" s="165">
        <f>SUM(M588)</f>
        <v>0</v>
      </c>
      <c r="N587" s="165">
        <v>0</v>
      </c>
      <c r="O587" s="445">
        <f>SUM(O588)</f>
        <v>0</v>
      </c>
    </row>
    <row r="588" spans="1:15" ht="15">
      <c r="A588" s="10"/>
      <c r="B588" s="10"/>
      <c r="C588" s="10"/>
      <c r="D588" s="10"/>
      <c r="E588" s="10"/>
      <c r="F588" s="10"/>
      <c r="G588" s="10"/>
      <c r="H588" s="10"/>
      <c r="I588" s="25"/>
      <c r="J588" s="179">
        <v>4264</v>
      </c>
      <c r="K588" s="293" t="s">
        <v>283</v>
      </c>
      <c r="L588" s="293"/>
      <c r="M588" s="165">
        <v>0</v>
      </c>
      <c r="N588" s="165">
        <v>0</v>
      </c>
      <c r="O588" s="445">
        <v>0</v>
      </c>
    </row>
    <row r="589" spans="1:15" ht="15">
      <c r="A589" s="10"/>
      <c r="B589" s="10"/>
      <c r="C589" s="10"/>
      <c r="D589" s="10"/>
      <c r="E589" s="10"/>
      <c r="F589" s="10"/>
      <c r="G589" s="10"/>
      <c r="H589" s="10"/>
      <c r="I589" s="25"/>
      <c r="J589" s="576" t="s">
        <v>726</v>
      </c>
      <c r="K589" s="576"/>
      <c r="L589" s="576"/>
      <c r="M589" s="185">
        <f>SUM(M592)</f>
        <v>0</v>
      </c>
      <c r="N589" s="456">
        <v>0</v>
      </c>
      <c r="O589" s="457">
        <f>SUM(O592)</f>
        <v>0</v>
      </c>
    </row>
    <row r="590" spans="1:15" ht="15">
      <c r="A590" s="10"/>
      <c r="B590" s="10"/>
      <c r="C590" s="10"/>
      <c r="D590" s="10"/>
      <c r="E590" s="10"/>
      <c r="F590" s="10"/>
      <c r="G590" s="10"/>
      <c r="H590" s="10"/>
      <c r="I590" s="25"/>
      <c r="J590" s="371" t="s">
        <v>75</v>
      </c>
      <c r="K590" s="393" t="s">
        <v>217</v>
      </c>
      <c r="L590" s="393"/>
      <c r="M590" s="217"/>
      <c r="N590" s="217"/>
      <c r="O590" s="444"/>
    </row>
    <row r="591" spans="1:15" ht="15">
      <c r="A591" s="10"/>
      <c r="B591" s="20"/>
      <c r="C591" s="10"/>
      <c r="D591" s="20"/>
      <c r="E591" s="20"/>
      <c r="F591" s="10"/>
      <c r="G591" s="10"/>
      <c r="H591" s="10"/>
      <c r="I591" s="25"/>
      <c r="J591" s="371" t="s">
        <v>179</v>
      </c>
      <c r="K591" s="393"/>
      <c r="L591" s="393"/>
      <c r="M591" s="217"/>
      <c r="N591" s="217"/>
      <c r="O591" s="444"/>
    </row>
    <row r="592" spans="1:15" ht="15">
      <c r="A592" s="10"/>
      <c r="B592" s="20"/>
      <c r="C592" s="10"/>
      <c r="D592" s="20"/>
      <c r="E592" s="20"/>
      <c r="F592" s="10"/>
      <c r="G592" s="10"/>
      <c r="H592" s="10"/>
      <c r="I592" s="25"/>
      <c r="J592" s="157">
        <v>4</v>
      </c>
      <c r="K592" s="158" t="s">
        <v>51</v>
      </c>
      <c r="L592" s="161"/>
      <c r="M592" s="225">
        <f>SUM(M593)</f>
        <v>0</v>
      </c>
      <c r="N592" s="189">
        <v>0</v>
      </c>
      <c r="O592" s="450">
        <f>SUM(O593)</f>
        <v>0</v>
      </c>
    </row>
    <row r="593" spans="1:15" ht="15">
      <c r="A593" s="10"/>
      <c r="B593" s="20"/>
      <c r="C593" s="10"/>
      <c r="D593" s="20"/>
      <c r="E593" s="20"/>
      <c r="F593" s="10"/>
      <c r="G593" s="10"/>
      <c r="H593" s="10"/>
      <c r="I593" s="25"/>
      <c r="J593" s="294">
        <v>42</v>
      </c>
      <c r="K593" s="293" t="s">
        <v>185</v>
      </c>
      <c r="L593" s="166"/>
      <c r="M593" s="219">
        <f>SUM(M594)</f>
        <v>0</v>
      </c>
      <c r="N593" s="189">
        <v>0</v>
      </c>
      <c r="O593" s="450">
        <f>SUM(O594)</f>
        <v>0</v>
      </c>
    </row>
    <row r="594" spans="1:15" ht="15">
      <c r="A594" s="10"/>
      <c r="B594" s="20"/>
      <c r="C594" s="10"/>
      <c r="D594" s="20"/>
      <c r="E594" s="20"/>
      <c r="F594" s="10"/>
      <c r="G594" s="10"/>
      <c r="H594" s="10"/>
      <c r="I594" s="25"/>
      <c r="J594" s="294">
        <v>426</v>
      </c>
      <c r="K594" s="293" t="s">
        <v>40</v>
      </c>
      <c r="L594" s="166"/>
      <c r="M594" s="219">
        <f>SUM(M595)</f>
        <v>0</v>
      </c>
      <c r="N594" s="189">
        <v>0</v>
      </c>
      <c r="O594" s="450">
        <f>SUM(O595)</f>
        <v>0</v>
      </c>
    </row>
    <row r="595" spans="1:15" ht="15">
      <c r="A595" s="10"/>
      <c r="B595" s="20"/>
      <c r="C595" s="10"/>
      <c r="D595" s="20"/>
      <c r="E595" s="20"/>
      <c r="F595" s="10"/>
      <c r="G595" s="10"/>
      <c r="H595" s="10"/>
      <c r="I595" s="25"/>
      <c r="J595" s="294">
        <v>4264</v>
      </c>
      <c r="K595" s="293" t="s">
        <v>40</v>
      </c>
      <c r="L595" s="166"/>
      <c r="M595" s="219">
        <v>0</v>
      </c>
      <c r="N595" s="189">
        <v>0</v>
      </c>
      <c r="O595" s="450">
        <v>0</v>
      </c>
    </row>
    <row r="596" spans="1:15" ht="15">
      <c r="A596" s="40"/>
      <c r="B596" s="35"/>
      <c r="C596" s="35"/>
      <c r="D596" s="35"/>
      <c r="E596" s="35"/>
      <c r="F596" s="35"/>
      <c r="G596" s="35"/>
      <c r="H596" s="35"/>
      <c r="I596" s="35"/>
      <c r="J596" s="577" t="s">
        <v>727</v>
      </c>
      <c r="K596" s="578"/>
      <c r="L596" s="579"/>
      <c r="M596" s="471">
        <f>SUM(M597+M614+M627+M634)</f>
        <v>342000</v>
      </c>
      <c r="N596" s="471">
        <f>SUM(N597+N614+N627+N634)</f>
        <v>340138</v>
      </c>
      <c r="O596" s="523">
        <f>AVERAGE(N596/M596*100)</f>
        <v>99.45555555555555</v>
      </c>
    </row>
    <row r="597" spans="1:15" ht="15">
      <c r="A597" s="40"/>
      <c r="B597" s="35"/>
      <c r="C597" s="35"/>
      <c r="D597" s="35"/>
      <c r="E597" s="35"/>
      <c r="F597" s="35"/>
      <c r="G597" s="35"/>
      <c r="H597" s="35"/>
      <c r="I597" s="35"/>
      <c r="J597" s="392" t="s">
        <v>728</v>
      </c>
      <c r="K597" s="392"/>
      <c r="L597" s="392"/>
      <c r="M597" s="185">
        <f>ABS(M598+M608)</f>
        <v>13000</v>
      </c>
      <c r="N597" s="456">
        <f>SUM(N598)</f>
        <v>12500</v>
      </c>
      <c r="O597" s="457">
        <f>AVERAGE(N597/M597*100)</f>
        <v>96.15384615384616</v>
      </c>
    </row>
    <row r="598" spans="1:15" ht="15">
      <c r="A598" s="16"/>
      <c r="B598" s="28"/>
      <c r="C598" s="28"/>
      <c r="D598" s="28"/>
      <c r="E598" s="28"/>
      <c r="F598" s="28"/>
      <c r="G598" s="28"/>
      <c r="H598" s="28"/>
      <c r="I598" s="33"/>
      <c r="J598" s="382" t="s">
        <v>75</v>
      </c>
      <c r="K598" s="383" t="s">
        <v>217</v>
      </c>
      <c r="L598" s="155"/>
      <c r="M598" s="218">
        <f>SUM(M604+M600)</f>
        <v>13000</v>
      </c>
      <c r="N598" s="408">
        <f>SUM(N600)</f>
        <v>12500</v>
      </c>
      <c r="O598" s="449">
        <f>AVERAGE(N598/M598*100)</f>
        <v>96.15384615384616</v>
      </c>
    </row>
    <row r="599" spans="1:15" ht="15">
      <c r="A599" s="16"/>
      <c r="B599" s="28"/>
      <c r="C599" s="28"/>
      <c r="D599" s="28"/>
      <c r="E599" s="28"/>
      <c r="F599" s="28"/>
      <c r="G599" s="28"/>
      <c r="H599" s="28"/>
      <c r="I599" s="33"/>
      <c r="J599" s="366" t="s">
        <v>192</v>
      </c>
      <c r="K599" s="367"/>
      <c r="L599" s="367"/>
      <c r="M599" s="217"/>
      <c r="N599" s="217"/>
      <c r="O599" s="444"/>
    </row>
    <row r="600" spans="1:15" ht="15">
      <c r="A600" s="16"/>
      <c r="B600" s="28"/>
      <c r="C600" s="28"/>
      <c r="D600" s="28"/>
      <c r="E600" s="28"/>
      <c r="F600" s="28"/>
      <c r="G600" s="28"/>
      <c r="H600" s="28"/>
      <c r="I600" s="33"/>
      <c r="J600" s="157">
        <v>3</v>
      </c>
      <c r="K600" s="158" t="s">
        <v>45</v>
      </c>
      <c r="L600" s="158"/>
      <c r="M600" s="210">
        <v>13000</v>
      </c>
      <c r="N600" s="199">
        <f>SUM(N601)</f>
        <v>12500</v>
      </c>
      <c r="O600" s="452">
        <f>AVERAGE(N600/M600*100)</f>
        <v>96.15384615384616</v>
      </c>
    </row>
    <row r="601" spans="1:15" ht="15">
      <c r="A601" s="10"/>
      <c r="B601" s="10"/>
      <c r="C601" s="10"/>
      <c r="D601" s="10"/>
      <c r="E601" s="10"/>
      <c r="F601" s="10"/>
      <c r="G601" s="10"/>
      <c r="H601" s="10"/>
      <c r="I601" s="21"/>
      <c r="J601" s="157">
        <v>32</v>
      </c>
      <c r="K601" s="293" t="s">
        <v>25</v>
      </c>
      <c r="L601" s="293"/>
      <c r="M601" s="199">
        <v>13000</v>
      </c>
      <c r="N601" s="199">
        <v>12500</v>
      </c>
      <c r="O601" s="452">
        <f>AVERAGE(N601/M601*100)</f>
        <v>96.15384615384616</v>
      </c>
    </row>
    <row r="602" spans="1:15" ht="15">
      <c r="A602" s="10"/>
      <c r="B602" s="10"/>
      <c r="C602" s="10"/>
      <c r="D602" s="10"/>
      <c r="E602" s="10"/>
      <c r="F602" s="10"/>
      <c r="G602" s="10"/>
      <c r="H602" s="10"/>
      <c r="I602" s="21"/>
      <c r="J602" s="157">
        <v>323</v>
      </c>
      <c r="K602" s="293" t="s">
        <v>681</v>
      </c>
      <c r="L602" s="293"/>
      <c r="M602" s="199">
        <v>13000</v>
      </c>
      <c r="N602" s="199">
        <v>12500</v>
      </c>
      <c r="O602" s="452">
        <f>AVERAGE(N602/M602*100)</f>
        <v>96.15384615384616</v>
      </c>
    </row>
    <row r="603" spans="1:15" ht="15">
      <c r="A603" s="10"/>
      <c r="B603" s="20"/>
      <c r="C603" s="10"/>
      <c r="D603" s="20"/>
      <c r="E603" s="20"/>
      <c r="F603" s="10"/>
      <c r="G603" s="10"/>
      <c r="H603" s="10"/>
      <c r="I603" s="21"/>
      <c r="J603" s="157">
        <v>3237</v>
      </c>
      <c r="K603" s="158" t="s">
        <v>96</v>
      </c>
      <c r="L603" s="161"/>
      <c r="M603" s="199">
        <v>13000</v>
      </c>
      <c r="N603" s="199">
        <v>12500</v>
      </c>
      <c r="O603" s="452">
        <f>AVERAGE(N603/M603*100)</f>
        <v>96.15384615384616</v>
      </c>
    </row>
    <row r="604" spans="1:15" ht="15">
      <c r="A604" s="10"/>
      <c r="B604" s="20"/>
      <c r="C604" s="10"/>
      <c r="D604" s="20"/>
      <c r="E604" s="20"/>
      <c r="F604" s="10"/>
      <c r="G604" s="10"/>
      <c r="H604" s="10"/>
      <c r="I604" s="21"/>
      <c r="J604" s="157">
        <v>4</v>
      </c>
      <c r="K604" s="158" t="s">
        <v>91</v>
      </c>
      <c r="L604" s="158"/>
      <c r="M604" s="160">
        <f>ABS(M605)</f>
        <v>0</v>
      </c>
      <c r="N604" s="165">
        <v>0</v>
      </c>
      <c r="O604" s="445">
        <f>ABS(O605)</f>
        <v>0</v>
      </c>
    </row>
    <row r="605" spans="1:15" ht="15">
      <c r="A605" s="10"/>
      <c r="B605" s="20"/>
      <c r="C605" s="10"/>
      <c r="D605" s="20"/>
      <c r="E605" s="20"/>
      <c r="F605" s="10"/>
      <c r="G605" s="10"/>
      <c r="H605" s="10"/>
      <c r="I605" s="21"/>
      <c r="J605" s="178">
        <v>42</v>
      </c>
      <c r="K605" s="293" t="s">
        <v>185</v>
      </c>
      <c r="L605" s="166"/>
      <c r="M605" s="165">
        <f>ABS(M607)</f>
        <v>0</v>
      </c>
      <c r="N605" s="165">
        <v>0</v>
      </c>
      <c r="O605" s="445">
        <f>ABS(O607)</f>
        <v>0</v>
      </c>
    </row>
    <row r="606" spans="1:15" ht="15">
      <c r="A606" s="16"/>
      <c r="B606" s="28"/>
      <c r="C606" s="28"/>
      <c r="D606" s="28"/>
      <c r="E606" s="28"/>
      <c r="F606" s="28"/>
      <c r="G606" s="28"/>
      <c r="H606" s="28"/>
      <c r="I606" s="33"/>
      <c r="J606" s="178">
        <v>421</v>
      </c>
      <c r="K606" s="293" t="s">
        <v>37</v>
      </c>
      <c r="L606" s="166"/>
      <c r="M606" s="165">
        <f>SUM(M607)</f>
        <v>0</v>
      </c>
      <c r="N606" s="165">
        <v>0</v>
      </c>
      <c r="O606" s="445">
        <f>SUM(O607)</f>
        <v>0</v>
      </c>
    </row>
    <row r="607" spans="1:15" ht="15">
      <c r="A607" s="16"/>
      <c r="B607" s="28"/>
      <c r="C607" s="28"/>
      <c r="D607" s="28"/>
      <c r="E607" s="28"/>
      <c r="F607" s="28"/>
      <c r="G607" s="28"/>
      <c r="H607" s="28"/>
      <c r="I607" s="33"/>
      <c r="J607" s="410">
        <v>4214</v>
      </c>
      <c r="K607" s="168" t="s">
        <v>258</v>
      </c>
      <c r="L607" s="172"/>
      <c r="M607" s="295">
        <v>0</v>
      </c>
      <c r="N607" s="165">
        <v>0</v>
      </c>
      <c r="O607" s="445">
        <v>0</v>
      </c>
    </row>
    <row r="608" spans="1:15" ht="15">
      <c r="A608" s="16"/>
      <c r="B608" s="28"/>
      <c r="C608" s="28"/>
      <c r="D608" s="28"/>
      <c r="E608" s="28"/>
      <c r="F608" s="28"/>
      <c r="G608" s="28"/>
      <c r="H608" s="28"/>
      <c r="I608" s="33"/>
      <c r="J608" s="386" t="s">
        <v>151</v>
      </c>
      <c r="K608" s="383" t="s">
        <v>189</v>
      </c>
      <c r="L608" s="387"/>
      <c r="M608" s="220">
        <f>SUM(M610)</f>
        <v>0</v>
      </c>
      <c r="N608" s="408">
        <v>0</v>
      </c>
      <c r="O608" s="449">
        <f>SUM(O610)</f>
        <v>0</v>
      </c>
    </row>
    <row r="609" spans="1:15" ht="15">
      <c r="A609" s="10"/>
      <c r="B609" s="10"/>
      <c r="C609" s="10"/>
      <c r="D609" s="10"/>
      <c r="E609" s="10"/>
      <c r="F609" s="10"/>
      <c r="G609" s="10"/>
      <c r="H609" s="10"/>
      <c r="I609" s="21"/>
      <c r="J609" s="371" t="s">
        <v>192</v>
      </c>
      <c r="K609" s="367"/>
      <c r="L609" s="388"/>
      <c r="M609" s="217"/>
      <c r="N609" s="217"/>
      <c r="O609" s="444"/>
    </row>
    <row r="610" spans="1:15" ht="15">
      <c r="A610" s="10"/>
      <c r="B610" s="10"/>
      <c r="C610" s="10"/>
      <c r="D610" s="10"/>
      <c r="E610" s="10"/>
      <c r="F610" s="10"/>
      <c r="G610" s="10"/>
      <c r="H610" s="10"/>
      <c r="I610" s="21"/>
      <c r="J610" s="157">
        <v>4</v>
      </c>
      <c r="K610" s="158" t="s">
        <v>91</v>
      </c>
      <c r="L610" s="158"/>
      <c r="M610" s="204">
        <f>SUM(M611)</f>
        <v>0</v>
      </c>
      <c r="N610" s="165">
        <v>0</v>
      </c>
      <c r="O610" s="445">
        <f>SUM(O611)</f>
        <v>0</v>
      </c>
    </row>
    <row r="611" spans="1:15" ht="15">
      <c r="A611" s="10"/>
      <c r="B611" s="10"/>
      <c r="C611" s="10"/>
      <c r="D611" s="10"/>
      <c r="E611" s="10"/>
      <c r="F611" s="10"/>
      <c r="G611" s="10"/>
      <c r="H611" s="10"/>
      <c r="I611" s="21"/>
      <c r="J611" s="178">
        <v>42</v>
      </c>
      <c r="K611" s="293" t="s">
        <v>185</v>
      </c>
      <c r="L611" s="166"/>
      <c r="M611" s="295">
        <f>SUM(M613)</f>
        <v>0</v>
      </c>
      <c r="N611" s="165">
        <v>0</v>
      </c>
      <c r="O611" s="445">
        <f>SUM(O613)</f>
        <v>0</v>
      </c>
    </row>
    <row r="612" spans="1:15" ht="15">
      <c r="A612" s="10"/>
      <c r="B612" s="20"/>
      <c r="C612" s="10"/>
      <c r="D612" s="20"/>
      <c r="E612" s="20"/>
      <c r="F612" s="10"/>
      <c r="G612" s="10"/>
      <c r="H612" s="10"/>
      <c r="I612" s="21"/>
      <c r="J612" s="178">
        <v>421</v>
      </c>
      <c r="K612" s="293" t="s">
        <v>37</v>
      </c>
      <c r="L612" s="166"/>
      <c r="M612" s="295">
        <v>0</v>
      </c>
      <c r="N612" s="165">
        <v>0</v>
      </c>
      <c r="O612" s="445">
        <v>0</v>
      </c>
    </row>
    <row r="613" spans="1:15" ht="15">
      <c r="A613" s="10"/>
      <c r="B613" s="20"/>
      <c r="C613" s="10"/>
      <c r="D613" s="20"/>
      <c r="E613" s="20"/>
      <c r="F613" s="10"/>
      <c r="G613" s="10"/>
      <c r="H613" s="10"/>
      <c r="I613" s="21"/>
      <c r="J613" s="410">
        <v>4214</v>
      </c>
      <c r="K613" s="293" t="s">
        <v>258</v>
      </c>
      <c r="L613" s="166"/>
      <c r="M613" s="295">
        <v>0</v>
      </c>
      <c r="N613" s="165">
        <v>0</v>
      </c>
      <c r="O613" s="445">
        <v>0</v>
      </c>
    </row>
    <row r="614" spans="1:15" ht="15">
      <c r="A614" s="16"/>
      <c r="B614" s="28"/>
      <c r="C614" s="28"/>
      <c r="D614" s="28"/>
      <c r="E614" s="28"/>
      <c r="F614" s="28"/>
      <c r="G614" s="28"/>
      <c r="H614" s="28"/>
      <c r="I614" s="33"/>
      <c r="J614" s="392" t="s">
        <v>729</v>
      </c>
      <c r="K614" s="392"/>
      <c r="L614" s="392"/>
      <c r="M614" s="185">
        <f>SUM(M617+M623)</f>
        <v>280500</v>
      </c>
      <c r="N614" s="456">
        <f>SUM(N617)</f>
        <v>279225</v>
      </c>
      <c r="O614" s="457">
        <f>AVERAGE(N614/M614*100)</f>
        <v>99.54545454545455</v>
      </c>
    </row>
    <row r="615" spans="1:15" ht="15">
      <c r="A615" s="16"/>
      <c r="B615" s="28"/>
      <c r="C615" s="28"/>
      <c r="D615" s="28"/>
      <c r="E615" s="28"/>
      <c r="F615" s="28"/>
      <c r="G615" s="28"/>
      <c r="H615" s="28"/>
      <c r="I615" s="33"/>
      <c r="J615" s="366" t="s">
        <v>75</v>
      </c>
      <c r="K615" s="367" t="s">
        <v>217</v>
      </c>
      <c r="L615" s="156"/>
      <c r="M615" s="375"/>
      <c r="N615" s="375"/>
      <c r="O615" s="449"/>
    </row>
    <row r="616" spans="1:15" ht="15">
      <c r="A616" s="16"/>
      <c r="B616" s="28"/>
      <c r="C616" s="28"/>
      <c r="D616" s="28"/>
      <c r="E616" s="28"/>
      <c r="F616" s="28"/>
      <c r="G616" s="28"/>
      <c r="H616" s="28"/>
      <c r="I616" s="33"/>
      <c r="J616" s="366" t="s">
        <v>192</v>
      </c>
      <c r="K616" s="367"/>
      <c r="L616" s="367"/>
      <c r="M616" s="217"/>
      <c r="N616" s="217"/>
      <c r="O616" s="444"/>
    </row>
    <row r="617" spans="1:15" ht="15">
      <c r="A617" s="10"/>
      <c r="B617" s="10"/>
      <c r="C617" s="10"/>
      <c r="D617" s="10"/>
      <c r="E617" s="10"/>
      <c r="F617" s="10"/>
      <c r="G617" s="10"/>
      <c r="H617" s="10"/>
      <c r="I617" s="21"/>
      <c r="J617" s="157">
        <v>3</v>
      </c>
      <c r="K617" s="158" t="s">
        <v>45</v>
      </c>
      <c r="L617" s="158"/>
      <c r="M617" s="204">
        <f>SUM(M618)</f>
        <v>280500</v>
      </c>
      <c r="N617" s="165">
        <f>SUM(N618)</f>
        <v>279225</v>
      </c>
      <c r="O617" s="445">
        <f>AVERAGE(N617/M617*100)</f>
        <v>99.54545454545455</v>
      </c>
    </row>
    <row r="618" spans="1:15" ht="15">
      <c r="A618" s="10"/>
      <c r="B618" s="10"/>
      <c r="C618" s="10"/>
      <c r="D618" s="10"/>
      <c r="E618" s="10"/>
      <c r="F618" s="10"/>
      <c r="G618" s="10"/>
      <c r="H618" s="10"/>
      <c r="I618" s="21"/>
      <c r="J618" s="157">
        <v>32</v>
      </c>
      <c r="K618" s="293" t="s">
        <v>25</v>
      </c>
      <c r="L618" s="293"/>
      <c r="M618" s="295">
        <f>SUM(M619)</f>
        <v>280500</v>
      </c>
      <c r="N618" s="165">
        <f>AVERAGE(N621+N622)</f>
        <v>279225</v>
      </c>
      <c r="O618" s="445">
        <f>AVERAGE(N618/M618*100)</f>
        <v>99.54545454545455</v>
      </c>
    </row>
    <row r="619" spans="1:15" ht="15">
      <c r="A619" s="10"/>
      <c r="B619" s="10"/>
      <c r="C619" s="10"/>
      <c r="D619" s="10"/>
      <c r="E619" s="10"/>
      <c r="F619" s="10"/>
      <c r="G619" s="10"/>
      <c r="H619" s="10"/>
      <c r="I619" s="21"/>
      <c r="J619" s="157">
        <v>323</v>
      </c>
      <c r="K619" s="293" t="s">
        <v>681</v>
      </c>
      <c r="L619" s="293"/>
      <c r="M619" s="295">
        <f>SUM(M620+M621+M622)</f>
        <v>280500</v>
      </c>
      <c r="N619" s="165">
        <f>SUM(N621)</f>
        <v>267225</v>
      </c>
      <c r="O619" s="445">
        <f>AVERAGE(N619/M619*100)</f>
        <v>95.26737967914438</v>
      </c>
    </row>
    <row r="620" spans="1:15" ht="15">
      <c r="A620" s="10"/>
      <c r="B620" s="20"/>
      <c r="C620" s="10"/>
      <c r="D620" s="20"/>
      <c r="E620" s="20"/>
      <c r="F620" s="10"/>
      <c r="G620" s="10"/>
      <c r="H620" s="10"/>
      <c r="I620" s="21"/>
      <c r="J620" s="157">
        <v>3232</v>
      </c>
      <c r="K620" s="293" t="s">
        <v>95</v>
      </c>
      <c r="L620" s="166"/>
      <c r="M620" s="295">
        <v>0</v>
      </c>
      <c r="N620" s="165">
        <v>0</v>
      </c>
      <c r="O620" s="445">
        <v>0</v>
      </c>
    </row>
    <row r="621" spans="1:15" ht="15">
      <c r="A621" s="10"/>
      <c r="B621" s="20"/>
      <c r="C621" s="10"/>
      <c r="D621" s="20"/>
      <c r="E621" s="20"/>
      <c r="F621" s="10"/>
      <c r="G621" s="10"/>
      <c r="H621" s="10"/>
      <c r="I621" s="21"/>
      <c r="J621" s="157">
        <v>3234</v>
      </c>
      <c r="K621" s="158" t="s">
        <v>278</v>
      </c>
      <c r="L621" s="161"/>
      <c r="M621" s="295">
        <v>256000</v>
      </c>
      <c r="N621" s="165">
        <v>267225</v>
      </c>
      <c r="O621" s="445">
        <f>AVERAGE(N621/M621*100)</f>
        <v>104.38476562500001</v>
      </c>
    </row>
    <row r="622" spans="1:15" ht="15">
      <c r="A622" s="10"/>
      <c r="B622" s="20"/>
      <c r="C622" s="10"/>
      <c r="D622" s="20"/>
      <c r="E622" s="20"/>
      <c r="F622" s="10"/>
      <c r="G622" s="10"/>
      <c r="H622" s="10"/>
      <c r="I622" s="21"/>
      <c r="J622" s="157">
        <v>3237</v>
      </c>
      <c r="K622" s="158" t="s">
        <v>96</v>
      </c>
      <c r="L622" s="161"/>
      <c r="M622" s="295">
        <v>24500</v>
      </c>
      <c r="N622" s="165">
        <v>12000</v>
      </c>
      <c r="O622" s="445">
        <f>AVERAGE(N622/M622*100)</f>
        <v>48.97959183673469</v>
      </c>
    </row>
    <row r="623" spans="1:15" ht="15">
      <c r="A623" s="16"/>
      <c r="B623" s="28"/>
      <c r="C623" s="28"/>
      <c r="D623" s="28"/>
      <c r="E623" s="28"/>
      <c r="F623" s="28"/>
      <c r="G623" s="28"/>
      <c r="H623" s="28"/>
      <c r="I623" s="33"/>
      <c r="J623" s="157">
        <v>4</v>
      </c>
      <c r="K623" s="158" t="s">
        <v>51</v>
      </c>
      <c r="L623" s="161"/>
      <c r="M623" s="295">
        <f>SUM(M624)</f>
        <v>0</v>
      </c>
      <c r="N623" s="165">
        <v>0</v>
      </c>
      <c r="O623" s="445">
        <f>SUM(O624)</f>
        <v>0</v>
      </c>
    </row>
    <row r="624" spans="1:15" ht="15">
      <c r="A624" s="16"/>
      <c r="B624" s="28"/>
      <c r="C624" s="28"/>
      <c r="D624" s="28"/>
      <c r="E624" s="28"/>
      <c r="F624" s="28"/>
      <c r="G624" s="28"/>
      <c r="H624" s="28"/>
      <c r="I624" s="33"/>
      <c r="J624" s="157">
        <v>42</v>
      </c>
      <c r="K624" s="293" t="s">
        <v>185</v>
      </c>
      <c r="L624" s="166"/>
      <c r="M624" s="295">
        <f>SUM(M625)</f>
        <v>0</v>
      </c>
      <c r="N624" s="165">
        <v>0</v>
      </c>
      <c r="O624" s="445">
        <f>SUM(O625)</f>
        <v>0</v>
      </c>
    </row>
    <row r="625" spans="1:15" ht="15">
      <c r="A625" s="16"/>
      <c r="B625" s="28"/>
      <c r="C625" s="28"/>
      <c r="D625" s="28"/>
      <c r="E625" s="28"/>
      <c r="F625" s="28"/>
      <c r="G625" s="28"/>
      <c r="H625" s="28"/>
      <c r="I625" s="33"/>
      <c r="J625" s="157">
        <v>426</v>
      </c>
      <c r="K625" s="293" t="s">
        <v>40</v>
      </c>
      <c r="L625" s="166"/>
      <c r="M625" s="295">
        <f>SUM(M626)</f>
        <v>0</v>
      </c>
      <c r="N625" s="165">
        <v>0</v>
      </c>
      <c r="O625" s="445">
        <f>SUM(O626)</f>
        <v>0</v>
      </c>
    </row>
    <row r="626" spans="1:15" ht="15">
      <c r="A626" s="10"/>
      <c r="B626" s="10"/>
      <c r="C626" s="10"/>
      <c r="D626" s="10"/>
      <c r="E626" s="10"/>
      <c r="F626" s="10"/>
      <c r="G626" s="10"/>
      <c r="H626" s="10"/>
      <c r="I626" s="21"/>
      <c r="J626" s="296">
        <v>4264</v>
      </c>
      <c r="K626" s="293" t="s">
        <v>283</v>
      </c>
      <c r="L626" s="293"/>
      <c r="M626" s="295">
        <v>0</v>
      </c>
      <c r="N626" s="165">
        <v>0</v>
      </c>
      <c r="O626" s="445">
        <v>0</v>
      </c>
    </row>
    <row r="627" spans="1:15" ht="15">
      <c r="A627" s="10"/>
      <c r="B627" s="10"/>
      <c r="C627" s="10"/>
      <c r="D627" s="10"/>
      <c r="E627" s="10"/>
      <c r="F627" s="10"/>
      <c r="G627" s="10"/>
      <c r="H627" s="10"/>
      <c r="I627" s="21"/>
      <c r="J627" s="373" t="s">
        <v>69</v>
      </c>
      <c r="K627" s="423" t="s">
        <v>730</v>
      </c>
      <c r="L627" s="181"/>
      <c r="M627" s="154">
        <f>ABS(M630)</f>
        <v>48500</v>
      </c>
      <c r="N627" s="454">
        <f>SUM(N633)</f>
        <v>48413</v>
      </c>
      <c r="O627" s="455">
        <f>AVERAGE(N627/M627*100)</f>
        <v>99.82061855670104</v>
      </c>
    </row>
    <row r="628" spans="1:15" ht="15">
      <c r="A628" s="10"/>
      <c r="B628" s="10"/>
      <c r="C628" s="10"/>
      <c r="D628" s="10"/>
      <c r="E628" s="10"/>
      <c r="F628" s="10"/>
      <c r="G628" s="10"/>
      <c r="H628" s="10"/>
      <c r="I628" s="21"/>
      <c r="J628" s="366" t="s">
        <v>75</v>
      </c>
      <c r="K628" s="393" t="s">
        <v>184</v>
      </c>
      <c r="L628" s="156"/>
      <c r="M628" s="217"/>
      <c r="N628" s="217"/>
      <c r="O628" s="444"/>
    </row>
    <row r="629" spans="1:15" ht="15">
      <c r="A629" s="10"/>
      <c r="B629" s="20"/>
      <c r="C629" s="10"/>
      <c r="D629" s="20"/>
      <c r="E629" s="20"/>
      <c r="F629" s="10"/>
      <c r="G629" s="10"/>
      <c r="H629" s="10"/>
      <c r="I629" s="21"/>
      <c r="J629" s="366" t="s">
        <v>191</v>
      </c>
      <c r="K629" s="393"/>
      <c r="L629" s="156"/>
      <c r="M629" s="217"/>
      <c r="N629" s="217"/>
      <c r="O629" s="444"/>
    </row>
    <row r="630" spans="1:15" ht="15">
      <c r="A630" s="10"/>
      <c r="B630" s="20"/>
      <c r="C630" s="10"/>
      <c r="D630" s="20"/>
      <c r="E630" s="20"/>
      <c r="F630" s="10"/>
      <c r="G630" s="10"/>
      <c r="H630" s="10"/>
      <c r="I630" s="21"/>
      <c r="J630" s="157">
        <v>3</v>
      </c>
      <c r="K630" s="194" t="s">
        <v>45</v>
      </c>
      <c r="L630" s="195"/>
      <c r="M630" s="160">
        <f>ABS(M631)</f>
        <v>48500</v>
      </c>
      <c r="N630" s="165">
        <f>SUM(N631)</f>
        <v>48413</v>
      </c>
      <c r="O630" s="445">
        <f>AVERAGE(N630/M630*100)</f>
        <v>99.82061855670104</v>
      </c>
    </row>
    <row r="631" spans="1:15" ht="15">
      <c r="A631" s="10"/>
      <c r="B631" s="20"/>
      <c r="C631" s="10"/>
      <c r="D631" s="20"/>
      <c r="E631" s="20"/>
      <c r="F631" s="10"/>
      <c r="G631" s="10"/>
      <c r="H631" s="10"/>
      <c r="I631" s="21"/>
      <c r="J631" s="294">
        <v>32</v>
      </c>
      <c r="K631" s="192" t="s">
        <v>25</v>
      </c>
      <c r="L631" s="193"/>
      <c r="M631" s="165">
        <f>ABS(M633)</f>
        <v>48500</v>
      </c>
      <c r="N631" s="165">
        <v>48413</v>
      </c>
      <c r="O631" s="445">
        <f>AVERAGE(N631/M631*100)</f>
        <v>99.82061855670104</v>
      </c>
    </row>
    <row r="632" spans="1:15" ht="15">
      <c r="A632" s="10"/>
      <c r="B632" s="20"/>
      <c r="C632" s="10"/>
      <c r="D632" s="20"/>
      <c r="E632" s="20"/>
      <c r="F632" s="10"/>
      <c r="G632" s="10"/>
      <c r="H632" s="10"/>
      <c r="I632" s="21"/>
      <c r="J632" s="294">
        <v>323</v>
      </c>
      <c r="K632" s="192" t="s">
        <v>28</v>
      </c>
      <c r="L632" s="193"/>
      <c r="M632" s="165">
        <f>SUM(M633)</f>
        <v>48500</v>
      </c>
      <c r="N632" s="165">
        <v>48413</v>
      </c>
      <c r="O632" s="445">
        <f>AVERAGE(N632/M632*100)</f>
        <v>99.82061855670104</v>
      </c>
    </row>
    <row r="633" spans="1:15" ht="15">
      <c r="A633" s="10"/>
      <c r="B633" s="20"/>
      <c r="C633" s="10"/>
      <c r="D633" s="20"/>
      <c r="E633" s="20"/>
      <c r="F633" s="10"/>
      <c r="G633" s="10"/>
      <c r="H633" s="10"/>
      <c r="I633" s="21"/>
      <c r="J633" s="294">
        <v>3234</v>
      </c>
      <c r="K633" s="192" t="s">
        <v>278</v>
      </c>
      <c r="L633" s="193"/>
      <c r="M633" s="165">
        <v>48500</v>
      </c>
      <c r="N633" s="165">
        <v>48413</v>
      </c>
      <c r="O633" s="445">
        <f>AVERAGE(N633/M633*100)</f>
        <v>99.82061855670104</v>
      </c>
    </row>
    <row r="634" spans="1:15" ht="15">
      <c r="A634" s="10"/>
      <c r="B634" s="20"/>
      <c r="C634" s="10"/>
      <c r="D634" s="20"/>
      <c r="E634" s="20"/>
      <c r="F634" s="10"/>
      <c r="G634" s="10"/>
      <c r="H634" s="10"/>
      <c r="I634" s="21"/>
      <c r="J634" s="392" t="s">
        <v>731</v>
      </c>
      <c r="K634" s="392"/>
      <c r="L634" s="392"/>
      <c r="M634" s="185">
        <f>SUM(M635+M641)</f>
        <v>0</v>
      </c>
      <c r="N634" s="456">
        <f>SUM(N635+N641)</f>
        <v>0</v>
      </c>
      <c r="O634" s="457">
        <f>SUM(O635+O641)</f>
        <v>0</v>
      </c>
    </row>
    <row r="635" spans="1:15" ht="15">
      <c r="A635" s="10"/>
      <c r="B635" s="20"/>
      <c r="C635" s="10"/>
      <c r="D635" s="20"/>
      <c r="E635" s="20"/>
      <c r="F635" s="10"/>
      <c r="G635" s="10"/>
      <c r="H635" s="10"/>
      <c r="I635" s="21"/>
      <c r="J635" s="382" t="s">
        <v>75</v>
      </c>
      <c r="K635" s="383" t="s">
        <v>217</v>
      </c>
      <c r="L635" s="383"/>
      <c r="M635" s="220">
        <f>SUM(M637)</f>
        <v>0</v>
      </c>
      <c r="N635" s="408">
        <f>SUM(N637)</f>
        <v>0</v>
      </c>
      <c r="O635" s="449">
        <f>SUM(O637)</f>
        <v>0</v>
      </c>
    </row>
    <row r="636" spans="1:15" ht="15">
      <c r="A636" s="10"/>
      <c r="B636" s="20"/>
      <c r="C636" s="10"/>
      <c r="D636" s="20"/>
      <c r="E636" s="20"/>
      <c r="F636" s="10"/>
      <c r="G636" s="10"/>
      <c r="H636" s="10"/>
      <c r="I636" s="21"/>
      <c r="J636" s="366" t="s">
        <v>192</v>
      </c>
      <c r="K636" s="367"/>
      <c r="L636" s="367"/>
      <c r="M636" s="217"/>
      <c r="N636" s="217"/>
      <c r="O636" s="444"/>
    </row>
    <row r="637" spans="1:15" ht="15">
      <c r="A637" s="10"/>
      <c r="B637" s="20"/>
      <c r="C637" s="10"/>
      <c r="D637" s="20"/>
      <c r="E637" s="20"/>
      <c r="F637" s="10"/>
      <c r="G637" s="10"/>
      <c r="H637" s="10"/>
      <c r="I637" s="21"/>
      <c r="J637" s="221">
        <v>4</v>
      </c>
      <c r="K637" s="158" t="s">
        <v>5</v>
      </c>
      <c r="L637" s="158"/>
      <c r="M637" s="160">
        <f>SUM(M638)</f>
        <v>0</v>
      </c>
      <c r="N637" s="165">
        <f aca="true" t="shared" si="19" ref="N637:O639">SUM(N638)</f>
        <v>0</v>
      </c>
      <c r="O637" s="445">
        <f t="shared" si="19"/>
        <v>0</v>
      </c>
    </row>
    <row r="638" spans="1:15" ht="15">
      <c r="A638" s="10"/>
      <c r="B638" s="20"/>
      <c r="C638" s="10"/>
      <c r="D638" s="20"/>
      <c r="E638" s="20"/>
      <c r="F638" s="10"/>
      <c r="G638" s="10"/>
      <c r="H638" s="10"/>
      <c r="I638" s="21"/>
      <c r="J638" s="224">
        <v>42</v>
      </c>
      <c r="K638" s="168" t="s">
        <v>36</v>
      </c>
      <c r="L638" s="293"/>
      <c r="M638" s="165">
        <f>SUM(M639)</f>
        <v>0</v>
      </c>
      <c r="N638" s="165">
        <f t="shared" si="19"/>
        <v>0</v>
      </c>
      <c r="O638" s="445">
        <f t="shared" si="19"/>
        <v>0</v>
      </c>
    </row>
    <row r="639" spans="1:15" ht="15">
      <c r="A639" s="10"/>
      <c r="B639" s="20"/>
      <c r="C639" s="10"/>
      <c r="D639" s="20"/>
      <c r="E639" s="20"/>
      <c r="F639" s="10"/>
      <c r="G639" s="10"/>
      <c r="H639" s="10"/>
      <c r="I639" s="21"/>
      <c r="J639" s="296">
        <v>422</v>
      </c>
      <c r="K639" s="293" t="s">
        <v>38</v>
      </c>
      <c r="L639" s="166"/>
      <c r="M639" s="165">
        <f>SUM(M640)</f>
        <v>0</v>
      </c>
      <c r="N639" s="165">
        <v>0</v>
      </c>
      <c r="O639" s="445">
        <f t="shared" si="19"/>
        <v>0</v>
      </c>
    </row>
    <row r="640" spans="1:15" ht="15">
      <c r="A640" s="10"/>
      <c r="B640" s="20"/>
      <c r="C640" s="10"/>
      <c r="D640" s="20"/>
      <c r="E640" s="20"/>
      <c r="F640" s="10"/>
      <c r="G640" s="10"/>
      <c r="H640" s="10"/>
      <c r="I640" s="21"/>
      <c r="J640" s="296">
        <v>4227</v>
      </c>
      <c r="K640" s="293" t="s">
        <v>147</v>
      </c>
      <c r="L640" s="166"/>
      <c r="M640" s="165">
        <v>0</v>
      </c>
      <c r="N640" s="165">
        <v>0</v>
      </c>
      <c r="O640" s="445">
        <v>0</v>
      </c>
    </row>
    <row r="641" spans="1:15" ht="15">
      <c r="A641" s="10"/>
      <c r="B641" s="20"/>
      <c r="C641" s="10"/>
      <c r="D641" s="20"/>
      <c r="E641" s="20"/>
      <c r="F641" s="10"/>
      <c r="G641" s="10"/>
      <c r="H641" s="10"/>
      <c r="I641" s="21"/>
      <c r="J641" s="382" t="s">
        <v>75</v>
      </c>
      <c r="K641" s="402" t="s">
        <v>249</v>
      </c>
      <c r="L641" s="383"/>
      <c r="M641" s="220">
        <f>SUM(M643)</f>
        <v>0</v>
      </c>
      <c r="N641" s="408">
        <f>SUM(N643)</f>
        <v>0</v>
      </c>
      <c r="O641" s="449">
        <f>SUM(O643)</f>
        <v>0</v>
      </c>
    </row>
    <row r="642" spans="1:15" ht="15">
      <c r="A642" s="10"/>
      <c r="B642" s="20"/>
      <c r="C642" s="10"/>
      <c r="D642" s="20"/>
      <c r="E642" s="20"/>
      <c r="F642" s="10"/>
      <c r="G642" s="10"/>
      <c r="H642" s="10"/>
      <c r="I642" s="21"/>
      <c r="J642" s="366" t="s">
        <v>192</v>
      </c>
      <c r="K642" s="393"/>
      <c r="L642" s="156"/>
      <c r="M642" s="217"/>
      <c r="N642" s="217"/>
      <c r="O642" s="444"/>
    </row>
    <row r="643" spans="1:15" ht="15">
      <c r="A643" s="10"/>
      <c r="B643" s="20"/>
      <c r="C643" s="10"/>
      <c r="D643" s="20"/>
      <c r="E643" s="20"/>
      <c r="F643" s="10"/>
      <c r="G643" s="10"/>
      <c r="H643" s="10"/>
      <c r="I643" s="21"/>
      <c r="J643" s="221">
        <v>4</v>
      </c>
      <c r="K643" s="158" t="s">
        <v>5</v>
      </c>
      <c r="L643" s="158"/>
      <c r="M643" s="160">
        <f>SUM(M644)</f>
        <v>0</v>
      </c>
      <c r="N643" s="165">
        <f aca="true" t="shared" si="20" ref="N643:O645">SUM(N644)</f>
        <v>0</v>
      </c>
      <c r="O643" s="445">
        <f t="shared" si="20"/>
        <v>0</v>
      </c>
    </row>
    <row r="644" spans="1:15" ht="15">
      <c r="A644" s="10"/>
      <c r="B644" s="20"/>
      <c r="C644" s="10"/>
      <c r="D644" s="20"/>
      <c r="E644" s="20"/>
      <c r="F644" s="10"/>
      <c r="G644" s="10"/>
      <c r="H644" s="10"/>
      <c r="I644" s="21"/>
      <c r="J644" s="224">
        <v>42</v>
      </c>
      <c r="K644" s="168" t="s">
        <v>36</v>
      </c>
      <c r="L644" s="293"/>
      <c r="M644" s="165">
        <f>SUM(M645)</f>
        <v>0</v>
      </c>
      <c r="N644" s="165">
        <f t="shared" si="20"/>
        <v>0</v>
      </c>
      <c r="O644" s="445">
        <f t="shared" si="20"/>
        <v>0</v>
      </c>
    </row>
    <row r="645" spans="1:15" ht="15">
      <c r="A645" s="10"/>
      <c r="B645" s="20"/>
      <c r="C645" s="10"/>
      <c r="D645" s="20"/>
      <c r="E645" s="20"/>
      <c r="F645" s="10"/>
      <c r="G645" s="10"/>
      <c r="H645" s="10"/>
      <c r="I645" s="21"/>
      <c r="J645" s="296">
        <v>422</v>
      </c>
      <c r="K645" s="293" t="s">
        <v>38</v>
      </c>
      <c r="L645" s="166"/>
      <c r="M645" s="165">
        <f>SUM(M646)</f>
        <v>0</v>
      </c>
      <c r="N645" s="165">
        <f>SUM(N646)</f>
        <v>0</v>
      </c>
      <c r="O645" s="445">
        <f t="shared" si="20"/>
        <v>0</v>
      </c>
    </row>
    <row r="646" spans="1:15" ht="15">
      <c r="A646" s="10"/>
      <c r="B646" s="20"/>
      <c r="C646" s="10"/>
      <c r="D646" s="20"/>
      <c r="E646" s="20"/>
      <c r="F646" s="10"/>
      <c r="G646" s="10"/>
      <c r="H646" s="10"/>
      <c r="I646" s="21"/>
      <c r="J646" s="296">
        <v>4227</v>
      </c>
      <c r="K646" s="293" t="s">
        <v>147</v>
      </c>
      <c r="L646" s="166"/>
      <c r="M646" s="165">
        <v>0</v>
      </c>
      <c r="N646" s="165">
        <v>0</v>
      </c>
      <c r="O646" s="445">
        <v>0</v>
      </c>
    </row>
    <row r="647" spans="1:15" ht="15">
      <c r="A647" s="10"/>
      <c r="B647" s="20"/>
      <c r="C647" s="10"/>
      <c r="D647" s="20"/>
      <c r="E647" s="20"/>
      <c r="F647" s="10"/>
      <c r="G647" s="10"/>
      <c r="H647" s="10"/>
      <c r="I647" s="21"/>
      <c r="J647" s="575" t="s">
        <v>732</v>
      </c>
      <c r="K647" s="575"/>
      <c r="L647" s="575"/>
      <c r="M647" s="471">
        <f>ABS(M648)</f>
        <v>909000</v>
      </c>
      <c r="N647" s="471">
        <f>SUM(N648)</f>
        <v>908627</v>
      </c>
      <c r="O647" s="523">
        <f>AVERAGE(N647/M647*100)</f>
        <v>99.95896589658966</v>
      </c>
    </row>
    <row r="648" spans="1:15" ht="15">
      <c r="A648" s="10"/>
      <c r="B648" s="20"/>
      <c r="C648" s="10"/>
      <c r="D648" s="20"/>
      <c r="E648" s="20"/>
      <c r="F648" s="10"/>
      <c r="G648" s="10"/>
      <c r="H648" s="10"/>
      <c r="I648" s="21"/>
      <c r="J648" s="365" t="s">
        <v>733</v>
      </c>
      <c r="K648" s="365"/>
      <c r="L648" s="365"/>
      <c r="M648" s="154">
        <f>ABS(M652+M661)</f>
        <v>909000</v>
      </c>
      <c r="N648" s="454">
        <f>AVERAGE(N652+N661)</f>
        <v>908627</v>
      </c>
      <c r="O648" s="455">
        <f>AVERAGE(N648/M648*100)</f>
        <v>99.95896589658966</v>
      </c>
    </row>
    <row r="649" spans="1:15" ht="15">
      <c r="A649" s="10"/>
      <c r="B649" s="20"/>
      <c r="C649" s="10"/>
      <c r="D649" s="20"/>
      <c r="E649" s="20"/>
      <c r="F649" s="10"/>
      <c r="G649" s="10"/>
      <c r="H649" s="10"/>
      <c r="I649" s="21"/>
      <c r="J649" s="530" t="s">
        <v>84</v>
      </c>
      <c r="K649" s="531" t="s">
        <v>85</v>
      </c>
      <c r="L649" s="532"/>
      <c r="M649" s="533"/>
      <c r="N649" s="533"/>
      <c r="O649" s="534"/>
    </row>
    <row r="650" spans="1:15" ht="15">
      <c r="A650" s="10"/>
      <c r="B650" s="20"/>
      <c r="C650" s="10"/>
      <c r="D650" s="20"/>
      <c r="E650" s="20"/>
      <c r="F650" s="10"/>
      <c r="G650" s="10"/>
      <c r="H650" s="10"/>
      <c r="I650" s="21"/>
      <c r="J650" s="366" t="s">
        <v>75</v>
      </c>
      <c r="K650" s="367" t="s">
        <v>176</v>
      </c>
      <c r="L650" s="156"/>
      <c r="M650" s="217"/>
      <c r="N650" s="217"/>
      <c r="O650" s="444"/>
    </row>
    <row r="651" spans="1:15" ht="15">
      <c r="A651" s="10"/>
      <c r="B651" s="20"/>
      <c r="C651" s="10"/>
      <c r="D651" s="20"/>
      <c r="E651" s="20"/>
      <c r="F651" s="10"/>
      <c r="G651" s="10"/>
      <c r="H651" s="10"/>
      <c r="I651" s="21"/>
      <c r="J651" s="366" t="s">
        <v>53</v>
      </c>
      <c r="K651" s="367"/>
      <c r="L651" s="367"/>
      <c r="M651" s="217"/>
      <c r="N651" s="217"/>
      <c r="O651" s="444"/>
    </row>
    <row r="652" spans="1:15" ht="15">
      <c r="A652" s="10"/>
      <c r="B652" s="20"/>
      <c r="C652" s="10"/>
      <c r="D652" s="20"/>
      <c r="E652" s="20"/>
      <c r="F652" s="10"/>
      <c r="G652" s="10"/>
      <c r="H652" s="10"/>
      <c r="I652" s="21"/>
      <c r="J652" s="197">
        <v>3</v>
      </c>
      <c r="K652" s="194" t="s">
        <v>45</v>
      </c>
      <c r="L652" s="194"/>
      <c r="M652" s="160">
        <f>SUM(M653+M656)</f>
        <v>894000</v>
      </c>
      <c r="N652" s="165">
        <f>AVERAGE(N653+N656)</f>
        <v>893902</v>
      </c>
      <c r="O652" s="445">
        <f>AVERAGE(N652/M652*100)</f>
        <v>99.98903803131991</v>
      </c>
    </row>
    <row r="653" spans="1:15" ht="15">
      <c r="A653" s="10"/>
      <c r="B653" s="20"/>
      <c r="C653" s="10"/>
      <c r="D653" s="20"/>
      <c r="E653" s="20"/>
      <c r="F653" s="10"/>
      <c r="G653" s="10"/>
      <c r="H653" s="10"/>
      <c r="I653" s="21"/>
      <c r="J653" s="198">
        <v>36</v>
      </c>
      <c r="K653" s="192" t="s">
        <v>23</v>
      </c>
      <c r="L653" s="192"/>
      <c r="M653" s="165">
        <f>ABS(M655)</f>
        <v>822000</v>
      </c>
      <c r="N653" s="165">
        <f>SUM(N654)</f>
        <v>821862</v>
      </c>
      <c r="O653" s="445">
        <f aca="true" t="shared" si="21" ref="O653:O664">AVERAGE(N653/M653*100)</f>
        <v>99.98321167883212</v>
      </c>
    </row>
    <row r="654" spans="1:15" ht="15">
      <c r="A654" s="10"/>
      <c r="B654" s="20"/>
      <c r="C654" s="10"/>
      <c r="D654" s="20"/>
      <c r="E654" s="20"/>
      <c r="F654" s="10"/>
      <c r="G654" s="10"/>
      <c r="H654" s="10"/>
      <c r="I654" s="21"/>
      <c r="J654" s="198">
        <v>363</v>
      </c>
      <c r="K654" s="192" t="s">
        <v>642</v>
      </c>
      <c r="L654" s="192"/>
      <c r="M654" s="165">
        <f>SUM(M655)</f>
        <v>822000</v>
      </c>
      <c r="N654" s="165">
        <v>821862</v>
      </c>
      <c r="O654" s="445">
        <f t="shared" si="21"/>
        <v>99.98321167883212</v>
      </c>
    </row>
    <row r="655" spans="1:15" ht="15">
      <c r="A655" s="10"/>
      <c r="B655" s="20"/>
      <c r="C655" s="10"/>
      <c r="D655" s="20"/>
      <c r="E655" s="20"/>
      <c r="F655" s="10"/>
      <c r="G655" s="10"/>
      <c r="H655" s="10"/>
      <c r="I655" s="21"/>
      <c r="J655" s="198">
        <v>3631</v>
      </c>
      <c r="K655" s="192" t="s">
        <v>734</v>
      </c>
      <c r="L655" s="192"/>
      <c r="M655" s="165">
        <v>822000</v>
      </c>
      <c r="N655" s="165">
        <v>821862</v>
      </c>
      <c r="O655" s="445">
        <f t="shared" si="21"/>
        <v>99.98321167883212</v>
      </c>
    </row>
    <row r="656" spans="1:15" ht="15">
      <c r="A656" s="10"/>
      <c r="B656" s="20"/>
      <c r="C656" s="10"/>
      <c r="D656" s="20"/>
      <c r="E656" s="20"/>
      <c r="F656" s="10"/>
      <c r="G656" s="10"/>
      <c r="H656" s="10"/>
      <c r="I656" s="21"/>
      <c r="J656" s="213">
        <v>32</v>
      </c>
      <c r="K656" s="192" t="s">
        <v>25</v>
      </c>
      <c r="L656" s="193"/>
      <c r="M656" s="165">
        <v>72000</v>
      </c>
      <c r="N656" s="165">
        <v>72040</v>
      </c>
      <c r="O656" s="445">
        <f t="shared" si="21"/>
        <v>100.05555555555557</v>
      </c>
    </row>
    <row r="657" spans="1:15" ht="15">
      <c r="A657" s="10"/>
      <c r="B657" s="20"/>
      <c r="C657" s="10"/>
      <c r="D657" s="20"/>
      <c r="E657" s="20"/>
      <c r="F657" s="10"/>
      <c r="G657" s="10"/>
      <c r="H657" s="10"/>
      <c r="I657" s="21"/>
      <c r="J657" s="213">
        <v>323</v>
      </c>
      <c r="K657" s="192" t="s">
        <v>28</v>
      </c>
      <c r="L657" s="193"/>
      <c r="M657" s="165">
        <f>SUM(M658)</f>
        <v>72000</v>
      </c>
      <c r="N657" s="165">
        <v>72040</v>
      </c>
      <c r="O657" s="445">
        <f t="shared" si="21"/>
        <v>100.05555555555557</v>
      </c>
    </row>
    <row r="658" spans="1:15" ht="15">
      <c r="A658" s="10"/>
      <c r="B658" s="20"/>
      <c r="C658" s="10"/>
      <c r="D658" s="20"/>
      <c r="E658" s="20"/>
      <c r="F658" s="10"/>
      <c r="G658" s="10"/>
      <c r="H658" s="10"/>
      <c r="I658" s="21"/>
      <c r="J658" s="213">
        <v>3235</v>
      </c>
      <c r="K658" s="192" t="s">
        <v>223</v>
      </c>
      <c r="L658" s="193"/>
      <c r="M658" s="165">
        <v>72000</v>
      </c>
      <c r="N658" s="165">
        <v>72040</v>
      </c>
      <c r="O658" s="445">
        <f t="shared" si="21"/>
        <v>100.05555555555557</v>
      </c>
    </row>
    <row r="659" spans="1:15" ht="15">
      <c r="A659" s="10"/>
      <c r="B659" s="20"/>
      <c r="C659" s="10"/>
      <c r="D659" s="20"/>
      <c r="E659" s="20"/>
      <c r="F659" s="10"/>
      <c r="G659" s="10"/>
      <c r="H659" s="10"/>
      <c r="I659" s="21"/>
      <c r="J659" s="213">
        <v>329</v>
      </c>
      <c r="K659" s="192" t="s">
        <v>29</v>
      </c>
      <c r="L659" s="193"/>
      <c r="M659" s="165">
        <f>SUM(M660)</f>
        <v>0</v>
      </c>
      <c r="N659" s="165">
        <v>0</v>
      </c>
      <c r="O659" s="445">
        <v>0</v>
      </c>
    </row>
    <row r="660" spans="1:15" ht="15">
      <c r="A660" s="10"/>
      <c r="B660" s="20"/>
      <c r="C660" s="10"/>
      <c r="D660" s="20"/>
      <c r="E660" s="20"/>
      <c r="F660" s="10"/>
      <c r="G660" s="10"/>
      <c r="H660" s="10"/>
      <c r="I660" s="21"/>
      <c r="J660" s="213">
        <v>3299</v>
      </c>
      <c r="K660" s="192" t="s">
        <v>29</v>
      </c>
      <c r="L660" s="193"/>
      <c r="M660" s="165">
        <v>0</v>
      </c>
      <c r="N660" s="165">
        <v>0</v>
      </c>
      <c r="O660" s="445">
        <v>0</v>
      </c>
    </row>
    <row r="661" spans="1:15" ht="15">
      <c r="A661" s="10"/>
      <c r="B661" s="20"/>
      <c r="C661" s="10"/>
      <c r="D661" s="20"/>
      <c r="E661" s="20"/>
      <c r="F661" s="10"/>
      <c r="G661" s="10"/>
      <c r="H661" s="10"/>
      <c r="I661" s="21"/>
      <c r="J661" s="213">
        <v>4</v>
      </c>
      <c r="K661" s="222" t="s">
        <v>721</v>
      </c>
      <c r="L661" s="223"/>
      <c r="M661" s="165">
        <v>15000</v>
      </c>
      <c r="N661" s="165">
        <f>SUM(N662)</f>
        <v>14725</v>
      </c>
      <c r="O661" s="445">
        <f t="shared" si="21"/>
        <v>98.16666666666667</v>
      </c>
    </row>
    <row r="662" spans="1:15" ht="15">
      <c r="A662" s="10"/>
      <c r="B662" s="20"/>
      <c r="C662" s="10"/>
      <c r="D662" s="20"/>
      <c r="E662" s="20"/>
      <c r="F662" s="10"/>
      <c r="G662" s="10"/>
      <c r="H662" s="10"/>
      <c r="I662" s="21"/>
      <c r="J662" s="213">
        <v>42</v>
      </c>
      <c r="K662" s="222" t="s">
        <v>36</v>
      </c>
      <c r="L662" s="223"/>
      <c r="M662" s="165">
        <v>15000</v>
      </c>
      <c r="N662" s="165">
        <f>SUM(N664)</f>
        <v>14725</v>
      </c>
      <c r="O662" s="445">
        <f t="shared" si="21"/>
        <v>98.16666666666667</v>
      </c>
    </row>
    <row r="663" spans="1:15" ht="15">
      <c r="A663" s="10"/>
      <c r="B663" s="20"/>
      <c r="C663" s="10"/>
      <c r="D663" s="20"/>
      <c r="E663" s="20"/>
      <c r="F663" s="10"/>
      <c r="G663" s="10"/>
      <c r="H663" s="10"/>
      <c r="I663" s="21"/>
      <c r="J663" s="213">
        <v>422</v>
      </c>
      <c r="K663" s="222" t="s">
        <v>38</v>
      </c>
      <c r="L663" s="223"/>
      <c r="M663" s="165">
        <v>15000</v>
      </c>
      <c r="N663" s="165">
        <v>14725</v>
      </c>
      <c r="O663" s="445">
        <f t="shared" si="21"/>
        <v>98.16666666666667</v>
      </c>
    </row>
    <row r="664" spans="1:15" ht="15">
      <c r="A664" s="10"/>
      <c r="B664" s="20"/>
      <c r="C664" s="10"/>
      <c r="D664" s="20"/>
      <c r="E664" s="20"/>
      <c r="F664" s="10"/>
      <c r="G664" s="10"/>
      <c r="H664" s="10"/>
      <c r="I664" s="21"/>
      <c r="J664" s="213">
        <v>4227</v>
      </c>
      <c r="K664" s="222" t="s">
        <v>147</v>
      </c>
      <c r="L664" s="223"/>
      <c r="M664" s="165">
        <v>15000</v>
      </c>
      <c r="N664" s="165">
        <v>14725</v>
      </c>
      <c r="O664" s="445">
        <f t="shared" si="21"/>
        <v>98.16666666666667</v>
      </c>
    </row>
    <row r="665" spans="1:15" ht="15">
      <c r="A665" s="10"/>
      <c r="B665" s="20"/>
      <c r="C665" s="10"/>
      <c r="D665" s="20"/>
      <c r="E665" s="20"/>
      <c r="F665" s="10"/>
      <c r="G665" s="10"/>
      <c r="H665" s="10"/>
      <c r="I665" s="21"/>
      <c r="J665" s="574" t="s">
        <v>735</v>
      </c>
      <c r="K665" s="574"/>
      <c r="L665" s="574"/>
      <c r="M665" s="471">
        <f>ABS(M666+M673+M680)</f>
        <v>347500</v>
      </c>
      <c r="N665" s="471">
        <f>AVERAGE(N666+N673+N680)</f>
        <v>349373</v>
      </c>
      <c r="O665" s="523">
        <f>AVERAGE(N665/M665*100)</f>
        <v>100.5389928057554</v>
      </c>
    </row>
    <row r="666" spans="1:15" ht="15">
      <c r="A666" s="10"/>
      <c r="B666" s="20"/>
      <c r="C666" s="10"/>
      <c r="D666" s="20"/>
      <c r="E666" s="20"/>
      <c r="F666" s="10"/>
      <c r="G666" s="10"/>
      <c r="H666" s="10"/>
      <c r="I666" s="21"/>
      <c r="J666" s="373" t="s">
        <v>69</v>
      </c>
      <c r="K666" s="370" t="s">
        <v>736</v>
      </c>
      <c r="L666" s="181"/>
      <c r="M666" s="154">
        <f>ABS(M669)</f>
        <v>35000</v>
      </c>
      <c r="N666" s="454">
        <f>SUM(N669)</f>
        <v>35000</v>
      </c>
      <c r="O666" s="455">
        <f>AVERAGE(N666/M666*100)</f>
        <v>100</v>
      </c>
    </row>
    <row r="667" spans="1:15" ht="15">
      <c r="A667" s="10"/>
      <c r="B667" s="20"/>
      <c r="C667" s="10"/>
      <c r="D667" s="20"/>
      <c r="E667" s="20"/>
      <c r="F667" s="10"/>
      <c r="G667" s="10"/>
      <c r="H667" s="10"/>
      <c r="I667" s="21"/>
      <c r="J667" s="366" t="s">
        <v>75</v>
      </c>
      <c r="K667" s="367" t="s">
        <v>176</v>
      </c>
      <c r="L667" s="156"/>
      <c r="M667" s="217"/>
      <c r="N667" s="217"/>
      <c r="O667" s="444"/>
    </row>
    <row r="668" spans="1:15" ht="15">
      <c r="A668" s="10"/>
      <c r="B668" s="20"/>
      <c r="C668" s="10"/>
      <c r="D668" s="20"/>
      <c r="E668" s="20"/>
      <c r="F668" s="10"/>
      <c r="G668" s="10"/>
      <c r="H668" s="10"/>
      <c r="I668" s="21"/>
      <c r="J668" s="371" t="s">
        <v>53</v>
      </c>
      <c r="K668" s="421"/>
      <c r="L668" s="424"/>
      <c r="M668" s="217"/>
      <c r="N668" s="217"/>
      <c r="O668" s="444"/>
    </row>
    <row r="669" spans="1:15" ht="15">
      <c r="A669" s="10"/>
      <c r="B669" s="20"/>
      <c r="C669" s="10"/>
      <c r="D669" s="20"/>
      <c r="E669" s="20"/>
      <c r="F669" s="10"/>
      <c r="G669" s="10"/>
      <c r="H669" s="10"/>
      <c r="I669" s="21"/>
      <c r="J669" s="197">
        <v>3</v>
      </c>
      <c r="K669" s="194" t="s">
        <v>45</v>
      </c>
      <c r="L669" s="158"/>
      <c r="M669" s="160">
        <f>ABS(M670)</f>
        <v>35000</v>
      </c>
      <c r="N669" s="165">
        <f>SUM(N670)</f>
        <v>35000</v>
      </c>
      <c r="O669" s="445">
        <f>AVERAGE(N669/M669*100)</f>
        <v>100</v>
      </c>
    </row>
    <row r="670" spans="1:15" ht="15">
      <c r="A670" s="10"/>
      <c r="B670" s="20"/>
      <c r="C670" s="10"/>
      <c r="D670" s="20"/>
      <c r="E670" s="20"/>
      <c r="F670" s="10"/>
      <c r="G670" s="10"/>
      <c r="H670" s="10"/>
      <c r="I670" s="21"/>
      <c r="J670" s="198">
        <v>37</v>
      </c>
      <c r="K670" s="192" t="s">
        <v>54</v>
      </c>
      <c r="L670" s="293"/>
      <c r="M670" s="165">
        <f>ABS(M672)</f>
        <v>35000</v>
      </c>
      <c r="N670" s="165">
        <f>SUM(N671)</f>
        <v>35000</v>
      </c>
      <c r="O670" s="445">
        <f>AVERAGE(N670/M670*100)</f>
        <v>100</v>
      </c>
    </row>
    <row r="671" spans="1:15" ht="15">
      <c r="A671" s="10"/>
      <c r="B671" s="20"/>
      <c r="C671" s="10"/>
      <c r="D671" s="20"/>
      <c r="E671" s="20"/>
      <c r="F671" s="10"/>
      <c r="G671" s="10"/>
      <c r="H671" s="10"/>
      <c r="I671" s="21"/>
      <c r="J671" s="213">
        <v>372</v>
      </c>
      <c r="K671" s="222" t="s">
        <v>208</v>
      </c>
      <c r="L671" s="168"/>
      <c r="M671" s="165">
        <f>SUM(M672)</f>
        <v>35000</v>
      </c>
      <c r="N671" s="165">
        <f>SUM(N672)</f>
        <v>35000</v>
      </c>
      <c r="O671" s="445">
        <f>AVERAGE(N671/M671*100)</f>
        <v>100</v>
      </c>
    </row>
    <row r="672" spans="1:15" ht="15">
      <c r="A672" s="10"/>
      <c r="B672" s="20"/>
      <c r="C672" s="10"/>
      <c r="D672" s="20"/>
      <c r="E672" s="20"/>
      <c r="F672" s="10"/>
      <c r="G672" s="10"/>
      <c r="H672" s="10"/>
      <c r="I672" s="21"/>
      <c r="J672" s="213">
        <v>3721</v>
      </c>
      <c r="K672" s="168" t="s">
        <v>60</v>
      </c>
      <c r="L672" s="168"/>
      <c r="M672" s="165">
        <v>35000</v>
      </c>
      <c r="N672" s="165">
        <v>35000</v>
      </c>
      <c r="O672" s="445">
        <f>AVERAGE(N672/M672*100)</f>
        <v>100</v>
      </c>
    </row>
    <row r="673" spans="1:15" ht="15">
      <c r="A673" s="10"/>
      <c r="B673" s="20"/>
      <c r="C673" s="10"/>
      <c r="D673" s="20"/>
      <c r="E673" s="20"/>
      <c r="F673" s="10"/>
      <c r="G673" s="10"/>
      <c r="H673" s="10"/>
      <c r="I673" s="21"/>
      <c r="J673" s="368" t="s">
        <v>69</v>
      </c>
      <c r="K673" s="423" t="s">
        <v>737</v>
      </c>
      <c r="L673" s="425"/>
      <c r="M673" s="154">
        <f>ABS(M676)</f>
        <v>256300</v>
      </c>
      <c r="N673" s="454">
        <f>SUM(N679)</f>
        <v>258300</v>
      </c>
      <c r="O673" s="455">
        <f>AVERAGE(N673/M673*100)</f>
        <v>100.78033554428404</v>
      </c>
    </row>
    <row r="674" spans="1:15" ht="15">
      <c r="A674" s="10"/>
      <c r="B674" s="20"/>
      <c r="C674" s="10"/>
      <c r="D674" s="20"/>
      <c r="E674" s="20"/>
      <c r="F674" s="10"/>
      <c r="G674" s="10"/>
      <c r="H674" s="10"/>
      <c r="I674" s="21"/>
      <c r="J674" s="366" t="s">
        <v>75</v>
      </c>
      <c r="K674" s="367" t="s">
        <v>176</v>
      </c>
      <c r="L674" s="156"/>
      <c r="M674" s="217"/>
      <c r="N674" s="217"/>
      <c r="O674" s="444"/>
    </row>
    <row r="675" spans="1:15" ht="15">
      <c r="A675" s="10"/>
      <c r="B675" s="20"/>
      <c r="C675" s="10"/>
      <c r="D675" s="20"/>
      <c r="E675" s="20"/>
      <c r="F675" s="10"/>
      <c r="G675" s="10"/>
      <c r="H675" s="10"/>
      <c r="I675" s="21"/>
      <c r="J675" s="366" t="s">
        <v>193</v>
      </c>
      <c r="K675" s="367"/>
      <c r="L675" s="367"/>
      <c r="M675" s="217"/>
      <c r="N675" s="217"/>
      <c r="O675" s="444"/>
    </row>
    <row r="676" spans="1:15" ht="15">
      <c r="A676" s="10"/>
      <c r="B676" s="20"/>
      <c r="C676" s="10"/>
      <c r="D676" s="20"/>
      <c r="E676" s="20"/>
      <c r="F676" s="10"/>
      <c r="G676" s="10"/>
      <c r="H676" s="10"/>
      <c r="I676" s="21"/>
      <c r="J676" s="197">
        <v>3</v>
      </c>
      <c r="K676" s="194" t="s">
        <v>45</v>
      </c>
      <c r="L676" s="158"/>
      <c r="M676" s="160">
        <f>ABS(M677)</f>
        <v>256300</v>
      </c>
      <c r="N676" s="189">
        <v>258300</v>
      </c>
      <c r="O676" s="445">
        <f>AVERAGE(N676/M676*100)</f>
        <v>100.78033554428404</v>
      </c>
    </row>
    <row r="677" spans="1:15" ht="15">
      <c r="A677" s="10"/>
      <c r="B677" s="20"/>
      <c r="C677" s="10"/>
      <c r="D677" s="20"/>
      <c r="E677" s="20"/>
      <c r="F677" s="10"/>
      <c r="G677" s="10"/>
      <c r="H677" s="10"/>
      <c r="I677" s="21"/>
      <c r="J677" s="198">
        <v>37</v>
      </c>
      <c r="K677" s="192" t="s">
        <v>54</v>
      </c>
      <c r="L677" s="293"/>
      <c r="M677" s="189">
        <f>ABS(M679)</f>
        <v>256300</v>
      </c>
      <c r="N677" s="189">
        <v>258300</v>
      </c>
      <c r="O677" s="445">
        <f>AVERAGE(N677/M677*100)</f>
        <v>100.78033554428404</v>
      </c>
    </row>
    <row r="678" spans="1:15" ht="15">
      <c r="A678" s="10"/>
      <c r="B678" s="20"/>
      <c r="C678" s="10"/>
      <c r="D678" s="20"/>
      <c r="E678" s="20"/>
      <c r="F678" s="10"/>
      <c r="G678" s="10"/>
      <c r="H678" s="10"/>
      <c r="I678" s="21"/>
      <c r="J678" s="213">
        <v>372</v>
      </c>
      <c r="K678" s="222" t="s">
        <v>208</v>
      </c>
      <c r="L678" s="168"/>
      <c r="M678" s="189">
        <v>256300</v>
      </c>
      <c r="N678" s="189">
        <v>258300</v>
      </c>
      <c r="O678" s="445">
        <f>AVERAGE(N678/M678*100)</f>
        <v>100.78033554428404</v>
      </c>
    </row>
    <row r="679" spans="1:15" ht="15">
      <c r="A679" s="10"/>
      <c r="B679" s="20"/>
      <c r="C679" s="10"/>
      <c r="D679" s="20"/>
      <c r="E679" s="20"/>
      <c r="F679" s="10"/>
      <c r="G679" s="10"/>
      <c r="H679" s="10"/>
      <c r="I679" s="21"/>
      <c r="J679" s="213">
        <v>3721</v>
      </c>
      <c r="K679" s="168" t="s">
        <v>738</v>
      </c>
      <c r="L679" s="168"/>
      <c r="M679" s="189">
        <v>256300</v>
      </c>
      <c r="N679" s="189">
        <v>258300</v>
      </c>
      <c r="O679" s="445">
        <f>AVERAGE(N679/M679*100)</f>
        <v>100.78033554428404</v>
      </c>
    </row>
    <row r="680" spans="1:15" ht="15">
      <c r="A680" s="10"/>
      <c r="B680" s="20"/>
      <c r="C680" s="10"/>
      <c r="D680" s="20"/>
      <c r="E680" s="20"/>
      <c r="F680" s="10"/>
      <c r="G680" s="10"/>
      <c r="H680" s="10"/>
      <c r="I680" s="21"/>
      <c r="J680" s="373" t="s">
        <v>71</v>
      </c>
      <c r="K680" s="370" t="s">
        <v>739</v>
      </c>
      <c r="L680" s="181"/>
      <c r="M680" s="154">
        <f>SUM(M683)</f>
        <v>56200</v>
      </c>
      <c r="N680" s="454">
        <f>SUM(N683)</f>
        <v>56073</v>
      </c>
      <c r="O680" s="455">
        <f>AVERAGE(N680/M680*100)</f>
        <v>99.77402135231317</v>
      </c>
    </row>
    <row r="681" spans="1:15" ht="15">
      <c r="A681" s="10"/>
      <c r="B681" s="20"/>
      <c r="C681" s="10"/>
      <c r="D681" s="20"/>
      <c r="E681" s="20"/>
      <c r="F681" s="10"/>
      <c r="G681" s="10"/>
      <c r="H681" s="10"/>
      <c r="I681" s="21"/>
      <c r="J681" s="366" t="s">
        <v>75</v>
      </c>
      <c r="K681" s="367" t="s">
        <v>176</v>
      </c>
      <c r="L681" s="156"/>
      <c r="M681" s="217"/>
      <c r="N681" s="217"/>
      <c r="O681" s="444"/>
    </row>
    <row r="682" spans="1:15" ht="15">
      <c r="A682" s="10"/>
      <c r="B682" s="20"/>
      <c r="C682" s="10"/>
      <c r="D682" s="20"/>
      <c r="E682" s="20"/>
      <c r="F682" s="10"/>
      <c r="G682" s="10"/>
      <c r="H682" s="10"/>
      <c r="I682" s="21"/>
      <c r="J682" s="371" t="s">
        <v>53</v>
      </c>
      <c r="K682" s="421"/>
      <c r="L682" s="424"/>
      <c r="M682" s="217"/>
      <c r="N682" s="217"/>
      <c r="O682" s="444"/>
    </row>
    <row r="683" spans="1:15" ht="15">
      <c r="A683" s="10"/>
      <c r="B683" s="20"/>
      <c r="C683" s="10"/>
      <c r="D683" s="20"/>
      <c r="E683" s="20"/>
      <c r="F683" s="10"/>
      <c r="G683" s="10"/>
      <c r="H683" s="10"/>
      <c r="I683" s="21"/>
      <c r="J683" s="197">
        <v>3</v>
      </c>
      <c r="K683" s="194" t="s">
        <v>45</v>
      </c>
      <c r="L683" s="158"/>
      <c r="M683" s="160">
        <f>ABS(M684+M687)</f>
        <v>56200</v>
      </c>
      <c r="N683" s="165">
        <f>AVERAGE(N684+N687)</f>
        <v>56073</v>
      </c>
      <c r="O683" s="445">
        <f>AVERAGE(N683/M683*100)</f>
        <v>99.77402135231317</v>
      </c>
    </row>
    <row r="684" spans="1:15" ht="15">
      <c r="A684" s="10"/>
      <c r="B684" s="20"/>
      <c r="C684" s="10"/>
      <c r="D684" s="20"/>
      <c r="E684" s="20"/>
      <c r="F684" s="10"/>
      <c r="G684" s="10"/>
      <c r="H684" s="10"/>
      <c r="I684" s="21"/>
      <c r="J684" s="198">
        <v>32</v>
      </c>
      <c r="K684" s="192" t="s">
        <v>25</v>
      </c>
      <c r="L684" s="193"/>
      <c r="M684" s="165">
        <f>SUM(M686)</f>
        <v>3000</v>
      </c>
      <c r="N684" s="165">
        <v>2873</v>
      </c>
      <c r="O684" s="445">
        <f aca="true" t="shared" si="22" ref="O684:O689">AVERAGE(N684/M684*100)</f>
        <v>95.76666666666667</v>
      </c>
    </row>
    <row r="685" spans="1:15" ht="15">
      <c r="A685" s="10"/>
      <c r="B685" s="20"/>
      <c r="C685" s="10"/>
      <c r="D685" s="20"/>
      <c r="E685" s="20"/>
      <c r="F685" s="10"/>
      <c r="G685" s="10"/>
      <c r="H685" s="10"/>
      <c r="I685" s="21"/>
      <c r="J685" s="198">
        <v>329</v>
      </c>
      <c r="K685" s="192" t="s">
        <v>29</v>
      </c>
      <c r="L685" s="193"/>
      <c r="M685" s="165">
        <f>SUM(M686)</f>
        <v>3000</v>
      </c>
      <c r="N685" s="165">
        <v>2873</v>
      </c>
      <c r="O685" s="445">
        <f t="shared" si="22"/>
        <v>95.76666666666667</v>
      </c>
    </row>
    <row r="686" spans="1:15" ht="15">
      <c r="A686" s="10"/>
      <c r="B686" s="20"/>
      <c r="C686" s="10"/>
      <c r="D686" s="20"/>
      <c r="E686" s="20"/>
      <c r="F686" s="10"/>
      <c r="G686" s="10"/>
      <c r="H686" s="10"/>
      <c r="I686" s="21"/>
      <c r="J686" s="198">
        <v>3299</v>
      </c>
      <c r="K686" s="192" t="s">
        <v>740</v>
      </c>
      <c r="L686" s="193"/>
      <c r="M686" s="165">
        <v>3000</v>
      </c>
      <c r="N686" s="165">
        <v>2873</v>
      </c>
      <c r="O686" s="445">
        <f t="shared" si="22"/>
        <v>95.76666666666667</v>
      </c>
    </row>
    <row r="687" spans="1:15" ht="15">
      <c r="A687" s="10"/>
      <c r="B687" s="20"/>
      <c r="C687" s="10"/>
      <c r="D687" s="20"/>
      <c r="E687" s="20"/>
      <c r="F687" s="10"/>
      <c r="G687" s="10"/>
      <c r="H687" s="10"/>
      <c r="I687" s="21"/>
      <c r="J687" s="198">
        <v>37</v>
      </c>
      <c r="K687" s="293" t="s">
        <v>207</v>
      </c>
      <c r="L687" s="293"/>
      <c r="M687" s="196">
        <f>SUM(M689)</f>
        <v>53200</v>
      </c>
      <c r="N687" s="196">
        <v>53200</v>
      </c>
      <c r="O687" s="445">
        <f t="shared" si="22"/>
        <v>100</v>
      </c>
    </row>
    <row r="688" spans="1:15" ht="15">
      <c r="A688" s="10"/>
      <c r="B688" s="20"/>
      <c r="C688" s="10"/>
      <c r="D688" s="20"/>
      <c r="E688" s="20"/>
      <c r="F688" s="10"/>
      <c r="G688" s="10"/>
      <c r="H688" s="10"/>
      <c r="I688" s="21"/>
      <c r="J688" s="198">
        <v>372</v>
      </c>
      <c r="K688" s="222" t="s">
        <v>208</v>
      </c>
      <c r="L688" s="168"/>
      <c r="M688" s="196">
        <f>SUM(M689)</f>
        <v>53200</v>
      </c>
      <c r="N688" s="196">
        <v>53200</v>
      </c>
      <c r="O688" s="445">
        <f t="shared" si="22"/>
        <v>100</v>
      </c>
    </row>
    <row r="689" spans="1:15" ht="15">
      <c r="A689" s="10"/>
      <c r="B689" s="20"/>
      <c r="C689" s="10"/>
      <c r="D689" s="20"/>
      <c r="E689" s="20"/>
      <c r="F689" s="10"/>
      <c r="G689" s="10"/>
      <c r="H689" s="10"/>
      <c r="I689" s="21"/>
      <c r="J689" s="198">
        <v>3721</v>
      </c>
      <c r="K689" s="293" t="s">
        <v>208</v>
      </c>
      <c r="L689" s="293"/>
      <c r="M689" s="196">
        <v>53200</v>
      </c>
      <c r="N689" s="196">
        <v>53200</v>
      </c>
      <c r="O689" s="445">
        <f t="shared" si="22"/>
        <v>100</v>
      </c>
    </row>
    <row r="690" spans="1:15" ht="15">
      <c r="A690" s="10"/>
      <c r="B690" s="20"/>
      <c r="C690" s="10"/>
      <c r="D690" s="20"/>
      <c r="E690" s="20"/>
      <c r="F690" s="10"/>
      <c r="G690" s="10"/>
      <c r="H690" s="10"/>
      <c r="I690" s="21"/>
      <c r="J690" s="528" t="s">
        <v>741</v>
      </c>
      <c r="K690" s="528"/>
      <c r="L690" s="528"/>
      <c r="M690" s="471">
        <f>SUM(M691+M719+M726+M733+M740)</f>
        <v>314200</v>
      </c>
      <c r="N690" s="471">
        <f>AVERAGE(N691+N719+N726+N733+N740)</f>
        <v>315985</v>
      </c>
      <c r="O690" s="523">
        <f>AVERAGE(N690/M690*100)</f>
        <v>100.56810948440484</v>
      </c>
    </row>
    <row r="691" spans="1:15" ht="15">
      <c r="A691" s="10"/>
      <c r="B691" s="20"/>
      <c r="C691" s="10"/>
      <c r="D691" s="20"/>
      <c r="E691" s="20"/>
      <c r="F691" s="10"/>
      <c r="G691" s="10"/>
      <c r="H691" s="10"/>
      <c r="I691" s="21"/>
      <c r="J691" s="373" t="s">
        <v>69</v>
      </c>
      <c r="K691" s="370" t="s">
        <v>742</v>
      </c>
      <c r="L691" s="181"/>
      <c r="M691" s="154">
        <f>ABS(M694+M715)</f>
        <v>203200</v>
      </c>
      <c r="N691" s="454">
        <f>AVERAGE(N694+N715)</f>
        <v>205333</v>
      </c>
      <c r="O691" s="455">
        <f>AVERAGE(N691/M691*100)</f>
        <v>101.04970472440944</v>
      </c>
    </row>
    <row r="692" spans="1:15" ht="15">
      <c r="A692" s="10"/>
      <c r="B692" s="20"/>
      <c r="C692" s="10"/>
      <c r="D692" s="20"/>
      <c r="E692" s="20"/>
      <c r="F692" s="10"/>
      <c r="G692" s="10"/>
      <c r="H692" s="10"/>
      <c r="I692" s="21"/>
      <c r="J692" s="366" t="s">
        <v>75</v>
      </c>
      <c r="K692" s="367" t="s">
        <v>249</v>
      </c>
      <c r="L692" s="156"/>
      <c r="M692" s="217"/>
      <c r="N692" s="217"/>
      <c r="O692" s="444"/>
    </row>
    <row r="693" spans="1:15" ht="15">
      <c r="A693" s="10"/>
      <c r="B693" s="20"/>
      <c r="C693" s="10"/>
      <c r="D693" s="20"/>
      <c r="E693" s="20"/>
      <c r="F693" s="10"/>
      <c r="G693" s="10"/>
      <c r="H693" s="10"/>
      <c r="I693" s="21"/>
      <c r="J693" s="366" t="s">
        <v>55</v>
      </c>
      <c r="K693" s="367"/>
      <c r="L693" s="367"/>
      <c r="M693" s="426"/>
      <c r="N693" s="217"/>
      <c r="O693" s="444"/>
    </row>
    <row r="694" spans="1:15" ht="15">
      <c r="A694" s="10"/>
      <c r="B694" s="20"/>
      <c r="C694" s="10"/>
      <c r="D694" s="20"/>
      <c r="E694" s="20"/>
      <c r="F694" s="10"/>
      <c r="G694" s="10"/>
      <c r="H694" s="10"/>
      <c r="I694" s="21"/>
      <c r="J694" s="221">
        <v>3</v>
      </c>
      <c r="K694" s="194" t="s">
        <v>45</v>
      </c>
      <c r="L694" s="221"/>
      <c r="M694" s="427">
        <f>SUM(M695+M702+M713)</f>
        <v>195700</v>
      </c>
      <c r="N694" s="428">
        <f>AVERAGE(N695+N702+N713)</f>
        <v>197838</v>
      </c>
      <c r="O694" s="463">
        <f>AVERAGE(N694/M694*100)</f>
        <v>101.09248850281043</v>
      </c>
    </row>
    <row r="695" spans="1:15" ht="15">
      <c r="A695" s="10"/>
      <c r="B695" s="20"/>
      <c r="C695" s="10"/>
      <c r="D695" s="20"/>
      <c r="E695" s="20"/>
      <c r="F695" s="10"/>
      <c r="G695" s="10"/>
      <c r="H695" s="10"/>
      <c r="I695" s="21"/>
      <c r="J695" s="224">
        <v>31</v>
      </c>
      <c r="K695" s="224" t="s">
        <v>23</v>
      </c>
      <c r="L695" s="224"/>
      <c r="M695" s="428">
        <f>SUM(M696+M698)</f>
        <v>135000</v>
      </c>
      <c r="N695" s="428">
        <f>AVERAGE(N696+N698+N700)</f>
        <v>144816</v>
      </c>
      <c r="O695" s="463">
        <f aca="true" t="shared" si="23" ref="O695:O718">AVERAGE(N695/M695*100)</f>
        <v>107.27111111111111</v>
      </c>
    </row>
    <row r="696" spans="1:15" ht="15">
      <c r="A696" s="10"/>
      <c r="B696" s="20"/>
      <c r="C696" s="10"/>
      <c r="D696" s="20"/>
      <c r="E696" s="20"/>
      <c r="F696" s="10"/>
      <c r="G696" s="10"/>
      <c r="H696" s="10"/>
      <c r="I696" s="21"/>
      <c r="J696" s="224">
        <v>311</v>
      </c>
      <c r="K696" s="224" t="s">
        <v>743</v>
      </c>
      <c r="L696" s="224"/>
      <c r="M696" s="428">
        <f>SUM(M697)</f>
        <v>130000</v>
      </c>
      <c r="N696" s="428">
        <v>120014</v>
      </c>
      <c r="O696" s="463">
        <f t="shared" si="23"/>
        <v>92.31846153846153</v>
      </c>
    </row>
    <row r="697" spans="1:15" ht="15">
      <c r="A697" s="10"/>
      <c r="B697" s="20"/>
      <c r="C697" s="10"/>
      <c r="D697" s="20"/>
      <c r="E697" s="20"/>
      <c r="F697" s="10"/>
      <c r="G697" s="10"/>
      <c r="H697" s="10"/>
      <c r="I697" s="21"/>
      <c r="J697" s="224">
        <v>3111</v>
      </c>
      <c r="K697" s="224" t="s">
        <v>582</v>
      </c>
      <c r="L697" s="224"/>
      <c r="M697" s="428">
        <v>130000</v>
      </c>
      <c r="N697" s="428">
        <v>120014</v>
      </c>
      <c r="O697" s="463">
        <f t="shared" si="23"/>
        <v>92.31846153846153</v>
      </c>
    </row>
    <row r="698" spans="1:15" ht="15">
      <c r="A698" s="10"/>
      <c r="B698" s="20"/>
      <c r="C698" s="10"/>
      <c r="D698" s="20"/>
      <c r="E698" s="20"/>
      <c r="F698" s="10"/>
      <c r="G698" s="10"/>
      <c r="H698" s="10"/>
      <c r="I698" s="21"/>
      <c r="J698" s="224">
        <v>312</v>
      </c>
      <c r="K698" s="224" t="s">
        <v>24</v>
      </c>
      <c r="L698" s="224"/>
      <c r="M698" s="428">
        <v>5000</v>
      </c>
      <c r="N698" s="428">
        <v>5000</v>
      </c>
      <c r="O698" s="463">
        <f t="shared" si="23"/>
        <v>100</v>
      </c>
    </row>
    <row r="699" spans="1:15" ht="15">
      <c r="A699" s="10"/>
      <c r="B699" s="20"/>
      <c r="C699" s="10"/>
      <c r="D699" s="20"/>
      <c r="E699" s="20"/>
      <c r="F699" s="10"/>
      <c r="G699" s="10"/>
      <c r="H699" s="10"/>
      <c r="I699" s="21"/>
      <c r="J699" s="224">
        <v>3121</v>
      </c>
      <c r="K699" s="224" t="s">
        <v>24</v>
      </c>
      <c r="L699" s="224"/>
      <c r="M699" s="428">
        <v>5000</v>
      </c>
      <c r="N699" s="428">
        <v>5000</v>
      </c>
      <c r="O699" s="463">
        <f t="shared" si="23"/>
        <v>100</v>
      </c>
    </row>
    <row r="700" spans="1:15" ht="15">
      <c r="A700" s="10"/>
      <c r="B700" s="20"/>
      <c r="C700" s="10"/>
      <c r="D700" s="20"/>
      <c r="E700" s="20"/>
      <c r="F700" s="10"/>
      <c r="G700" s="10"/>
      <c r="H700" s="10"/>
      <c r="I700" s="21"/>
      <c r="J700" s="224">
        <v>313</v>
      </c>
      <c r="K700" s="224" t="s">
        <v>773</v>
      </c>
      <c r="L700" s="224"/>
      <c r="M700" s="428">
        <v>0</v>
      </c>
      <c r="N700" s="428">
        <v>19802</v>
      </c>
      <c r="O700" s="463">
        <v>0</v>
      </c>
    </row>
    <row r="701" spans="1:15" ht="15">
      <c r="A701" s="10"/>
      <c r="B701" s="20"/>
      <c r="C701" s="10"/>
      <c r="D701" s="20"/>
      <c r="E701" s="20"/>
      <c r="F701" s="10"/>
      <c r="G701" s="10"/>
      <c r="H701" s="10"/>
      <c r="I701" s="21"/>
      <c r="J701" s="224">
        <v>3132</v>
      </c>
      <c r="K701" s="224" t="s">
        <v>772</v>
      </c>
      <c r="L701" s="224"/>
      <c r="M701" s="428">
        <v>0</v>
      </c>
      <c r="N701" s="428">
        <v>19802</v>
      </c>
      <c r="O701" s="463">
        <v>0</v>
      </c>
    </row>
    <row r="702" spans="1:15" ht="15">
      <c r="A702" s="10"/>
      <c r="B702" s="20"/>
      <c r="C702" s="10"/>
      <c r="D702" s="20"/>
      <c r="E702" s="20"/>
      <c r="F702" s="10"/>
      <c r="G702" s="10"/>
      <c r="H702" s="10"/>
      <c r="I702" s="21"/>
      <c r="J702" s="224">
        <v>32</v>
      </c>
      <c r="K702" s="224" t="s">
        <v>25</v>
      </c>
      <c r="L702" s="224"/>
      <c r="M702" s="428">
        <f>SUM(M703+M708+M710+M706)</f>
        <v>60700</v>
      </c>
      <c r="N702" s="428">
        <f>AVERAGE(N703+N706+N708+N710)</f>
        <v>53022</v>
      </c>
      <c r="O702" s="463">
        <f t="shared" si="23"/>
        <v>87.35090609555189</v>
      </c>
    </row>
    <row r="703" spans="1:15" ht="15">
      <c r="A703" s="10"/>
      <c r="B703" s="20"/>
      <c r="C703" s="10"/>
      <c r="D703" s="20"/>
      <c r="E703" s="20"/>
      <c r="F703" s="10"/>
      <c r="G703" s="10"/>
      <c r="H703" s="10"/>
      <c r="I703" s="21"/>
      <c r="J703" s="224">
        <v>321</v>
      </c>
      <c r="K703" s="224" t="s">
        <v>26</v>
      </c>
      <c r="L703" s="224"/>
      <c r="M703" s="428">
        <f>SUM(M704+M705)</f>
        <v>22000</v>
      </c>
      <c r="N703" s="428">
        <f>AVERAGE(N704+N705)</f>
        <v>19350</v>
      </c>
      <c r="O703" s="463">
        <f t="shared" si="23"/>
        <v>87.95454545454545</v>
      </c>
    </row>
    <row r="704" spans="1:15" ht="15">
      <c r="A704" s="10"/>
      <c r="B704" s="20"/>
      <c r="C704" s="10"/>
      <c r="D704" s="20"/>
      <c r="E704" s="20"/>
      <c r="F704" s="10"/>
      <c r="G704" s="10"/>
      <c r="H704" s="10"/>
      <c r="I704" s="21"/>
      <c r="J704" s="224">
        <v>3212</v>
      </c>
      <c r="K704" s="224" t="s">
        <v>633</v>
      </c>
      <c r="L704" s="224"/>
      <c r="M704" s="428">
        <v>10000</v>
      </c>
      <c r="N704" s="428">
        <v>7350</v>
      </c>
      <c r="O704" s="463">
        <f t="shared" si="23"/>
        <v>73.5</v>
      </c>
    </row>
    <row r="705" spans="1:15" ht="15">
      <c r="A705" s="10"/>
      <c r="B705" s="20"/>
      <c r="C705" s="10"/>
      <c r="D705" s="20"/>
      <c r="E705" s="20"/>
      <c r="F705" s="10"/>
      <c r="G705" s="10"/>
      <c r="H705" s="10"/>
      <c r="I705" s="21"/>
      <c r="J705" s="224">
        <v>3213</v>
      </c>
      <c r="K705" s="224" t="s">
        <v>93</v>
      </c>
      <c r="L705" s="224"/>
      <c r="M705" s="428">
        <v>12000</v>
      </c>
      <c r="N705" s="428">
        <v>12000</v>
      </c>
      <c r="O705" s="463">
        <f t="shared" si="23"/>
        <v>100</v>
      </c>
    </row>
    <row r="706" spans="1:15" ht="15">
      <c r="A706" s="40"/>
      <c r="B706" s="35"/>
      <c r="C706" s="35"/>
      <c r="D706" s="35"/>
      <c r="E706" s="35"/>
      <c r="F706" s="35"/>
      <c r="G706" s="35"/>
      <c r="H706" s="35"/>
      <c r="I706" s="35"/>
      <c r="J706" s="224">
        <v>322</v>
      </c>
      <c r="K706" s="224" t="s">
        <v>27</v>
      </c>
      <c r="L706" s="224"/>
      <c r="M706" s="428">
        <v>34300</v>
      </c>
      <c r="N706" s="428">
        <f>SUM(N707)</f>
        <v>29276</v>
      </c>
      <c r="O706" s="463">
        <f t="shared" si="23"/>
        <v>85.3527696793003</v>
      </c>
    </row>
    <row r="707" spans="1:15" ht="15">
      <c r="A707" s="38"/>
      <c r="B707" s="36"/>
      <c r="C707" s="36"/>
      <c r="D707" s="36"/>
      <c r="E707" s="36"/>
      <c r="F707" s="36"/>
      <c r="G707" s="36"/>
      <c r="H707" s="36"/>
      <c r="I707" s="36"/>
      <c r="J707" s="224">
        <v>3221</v>
      </c>
      <c r="K707" s="224" t="s">
        <v>100</v>
      </c>
      <c r="L707" s="224"/>
      <c r="M707" s="428">
        <v>34300</v>
      </c>
      <c r="N707" s="428">
        <v>29276</v>
      </c>
      <c r="O707" s="463">
        <f t="shared" si="23"/>
        <v>85.3527696793003</v>
      </c>
    </row>
    <row r="708" spans="1:15" ht="15">
      <c r="A708" s="16"/>
      <c r="B708" s="28"/>
      <c r="C708" s="28"/>
      <c r="D708" s="28"/>
      <c r="E708" s="28"/>
      <c r="F708" s="28"/>
      <c r="G708" s="28"/>
      <c r="H708" s="28"/>
      <c r="I708" s="33"/>
      <c r="J708" s="224">
        <v>323</v>
      </c>
      <c r="K708" s="224" t="s">
        <v>28</v>
      </c>
      <c r="L708" s="224"/>
      <c r="M708" s="428">
        <f>SUM(M709)</f>
        <v>0</v>
      </c>
      <c r="N708" s="428">
        <v>0</v>
      </c>
      <c r="O708" s="463">
        <v>0</v>
      </c>
    </row>
    <row r="709" spans="1:15" ht="15">
      <c r="A709" s="16"/>
      <c r="B709" s="28"/>
      <c r="C709" s="28"/>
      <c r="D709" s="28"/>
      <c r="E709" s="28"/>
      <c r="F709" s="28"/>
      <c r="G709" s="28"/>
      <c r="H709" s="28"/>
      <c r="I709" s="33"/>
      <c r="J709" s="224">
        <v>3233</v>
      </c>
      <c r="K709" s="224" t="s">
        <v>92</v>
      </c>
      <c r="L709" s="224"/>
      <c r="M709" s="428">
        <v>0</v>
      </c>
      <c r="N709" s="428">
        <v>0</v>
      </c>
      <c r="O709" s="463">
        <v>0</v>
      </c>
    </row>
    <row r="710" spans="1:15" ht="15">
      <c r="A710" s="10"/>
      <c r="B710" s="10"/>
      <c r="C710" s="10"/>
      <c r="D710" s="10"/>
      <c r="E710" s="10"/>
      <c r="F710" s="10"/>
      <c r="G710" s="10"/>
      <c r="H710" s="10"/>
      <c r="I710" s="21"/>
      <c r="J710" s="224">
        <v>329</v>
      </c>
      <c r="K710" s="224" t="s">
        <v>29</v>
      </c>
      <c r="L710" s="224"/>
      <c r="M710" s="428">
        <f>SUM(M712+M711)</f>
        <v>4400</v>
      </c>
      <c r="N710" s="428">
        <f>AVERAGE(N711+N712)</f>
        <v>4396</v>
      </c>
      <c r="O710" s="463">
        <f t="shared" si="23"/>
        <v>99.90909090909092</v>
      </c>
    </row>
    <row r="711" spans="1:15" ht="15">
      <c r="A711" s="24"/>
      <c r="B711" s="10"/>
      <c r="C711" s="10"/>
      <c r="D711" s="10"/>
      <c r="E711" s="10"/>
      <c r="F711" s="10"/>
      <c r="G711" s="10"/>
      <c r="H711" s="10"/>
      <c r="I711" s="21"/>
      <c r="J711" s="224">
        <v>3293</v>
      </c>
      <c r="K711" s="224" t="s">
        <v>276</v>
      </c>
      <c r="L711" s="224"/>
      <c r="M711" s="428">
        <v>4200</v>
      </c>
      <c r="N711" s="428">
        <v>4196</v>
      </c>
      <c r="O711" s="463">
        <f t="shared" si="23"/>
        <v>99.90476190476191</v>
      </c>
    </row>
    <row r="712" spans="1:15" ht="15">
      <c r="A712" s="24"/>
      <c r="B712" s="20"/>
      <c r="C712" s="20"/>
      <c r="D712" s="20"/>
      <c r="E712" s="10"/>
      <c r="F712" s="10"/>
      <c r="G712" s="10"/>
      <c r="H712" s="10"/>
      <c r="I712" s="21"/>
      <c r="J712" s="224">
        <v>3299</v>
      </c>
      <c r="K712" s="224" t="s">
        <v>29</v>
      </c>
      <c r="L712" s="224"/>
      <c r="M712" s="428">
        <v>200</v>
      </c>
      <c r="N712" s="428">
        <v>200</v>
      </c>
      <c r="O712" s="463">
        <f t="shared" si="23"/>
        <v>100</v>
      </c>
    </row>
    <row r="713" spans="1:15" ht="12" customHeight="1">
      <c r="A713" s="24"/>
      <c r="B713" s="20"/>
      <c r="C713" s="20"/>
      <c r="D713" s="20"/>
      <c r="E713" s="10"/>
      <c r="F713" s="10"/>
      <c r="G713" s="10"/>
      <c r="H713" s="10"/>
      <c r="I713" s="21"/>
      <c r="J713" s="224">
        <v>37</v>
      </c>
      <c r="K713" s="224" t="s">
        <v>207</v>
      </c>
      <c r="L713" s="224"/>
      <c r="M713" s="428">
        <v>0</v>
      </c>
      <c r="N713" s="428">
        <v>0</v>
      </c>
      <c r="O713" s="463">
        <v>0</v>
      </c>
    </row>
    <row r="714" spans="1:15" ht="15">
      <c r="A714" s="24"/>
      <c r="B714" s="20"/>
      <c r="C714" s="20"/>
      <c r="D714" s="20"/>
      <c r="E714" s="10"/>
      <c r="F714" s="10"/>
      <c r="G714" s="10"/>
      <c r="H714" s="10"/>
      <c r="I714" s="21"/>
      <c r="J714" s="224">
        <v>3722</v>
      </c>
      <c r="K714" s="224" t="s">
        <v>246</v>
      </c>
      <c r="L714" s="224"/>
      <c r="M714" s="428">
        <v>0</v>
      </c>
      <c r="N714" s="428">
        <v>0</v>
      </c>
      <c r="O714" s="463">
        <v>0</v>
      </c>
    </row>
    <row r="715" spans="1:15" ht="15">
      <c r="A715" s="16"/>
      <c r="B715" s="28"/>
      <c r="C715" s="28"/>
      <c r="D715" s="28"/>
      <c r="E715" s="28"/>
      <c r="F715" s="28"/>
      <c r="G715" s="28"/>
      <c r="H715" s="28"/>
      <c r="I715" s="33"/>
      <c r="J715" s="224">
        <v>4</v>
      </c>
      <c r="K715" s="224" t="s">
        <v>5</v>
      </c>
      <c r="L715" s="224"/>
      <c r="M715" s="428">
        <f>SUM(M716)</f>
        <v>7500</v>
      </c>
      <c r="N715" s="428">
        <v>7495</v>
      </c>
      <c r="O715" s="463">
        <f t="shared" si="23"/>
        <v>99.93333333333332</v>
      </c>
    </row>
    <row r="716" spans="1:15" ht="15">
      <c r="A716" s="16"/>
      <c r="B716" s="28"/>
      <c r="C716" s="28"/>
      <c r="D716" s="28"/>
      <c r="E716" s="28"/>
      <c r="F716" s="28"/>
      <c r="G716" s="28"/>
      <c r="H716" s="28"/>
      <c r="I716" s="33"/>
      <c r="J716" s="224">
        <v>42</v>
      </c>
      <c r="K716" s="224" t="s">
        <v>36</v>
      </c>
      <c r="L716" s="224"/>
      <c r="M716" s="428">
        <f>SUM(M717)</f>
        <v>7500</v>
      </c>
      <c r="N716" s="428">
        <v>7495</v>
      </c>
      <c r="O716" s="463">
        <f t="shared" si="23"/>
        <v>99.93333333333332</v>
      </c>
    </row>
    <row r="717" spans="1:15" ht="15">
      <c r="A717" s="16"/>
      <c r="B717" s="28"/>
      <c r="C717" s="28"/>
      <c r="D717" s="28"/>
      <c r="E717" s="28"/>
      <c r="F717" s="28"/>
      <c r="G717" s="28"/>
      <c r="H717" s="28"/>
      <c r="I717" s="33"/>
      <c r="J717" s="224">
        <v>423</v>
      </c>
      <c r="K717" s="224" t="s">
        <v>744</v>
      </c>
      <c r="L717" s="224"/>
      <c r="M717" s="428">
        <v>7500</v>
      </c>
      <c r="N717" s="428">
        <v>7495</v>
      </c>
      <c r="O717" s="463">
        <f t="shared" si="23"/>
        <v>99.93333333333332</v>
      </c>
    </row>
    <row r="718" spans="1:15" ht="15">
      <c r="A718" s="10"/>
      <c r="B718" s="10"/>
      <c r="C718" s="10"/>
      <c r="D718" s="10"/>
      <c r="E718" s="10"/>
      <c r="F718" s="10"/>
      <c r="G718" s="10"/>
      <c r="H718" s="10"/>
      <c r="I718" s="21"/>
      <c r="J718" s="224">
        <v>4231</v>
      </c>
      <c r="K718" s="429" t="s">
        <v>745</v>
      </c>
      <c r="L718" s="430"/>
      <c r="M718" s="431">
        <v>7500</v>
      </c>
      <c r="N718" s="428">
        <v>7495</v>
      </c>
      <c r="O718" s="463">
        <f t="shared" si="23"/>
        <v>99.93333333333332</v>
      </c>
    </row>
    <row r="719" spans="1:15" ht="15">
      <c r="A719" s="10"/>
      <c r="B719" s="10"/>
      <c r="C719" s="10"/>
      <c r="D719" s="10"/>
      <c r="E719" s="10"/>
      <c r="F719" s="10"/>
      <c r="G719" s="10"/>
      <c r="H719" s="10"/>
      <c r="I719" s="21"/>
      <c r="J719" s="373" t="s">
        <v>69</v>
      </c>
      <c r="K719" s="370" t="s">
        <v>746</v>
      </c>
      <c r="L719" s="181"/>
      <c r="M719" s="432">
        <f>ABS(M722)</f>
        <v>15000</v>
      </c>
      <c r="N719" s="464">
        <f>SUM(N722)</f>
        <v>14652</v>
      </c>
      <c r="O719" s="465">
        <f>AVERAGE(N719/M719*100)</f>
        <v>97.68</v>
      </c>
    </row>
    <row r="720" spans="1:15" ht="15">
      <c r="A720" s="10"/>
      <c r="B720" s="20"/>
      <c r="C720" s="20"/>
      <c r="D720" s="20"/>
      <c r="E720" s="10"/>
      <c r="F720" s="10"/>
      <c r="G720" s="10"/>
      <c r="H720" s="10"/>
      <c r="I720" s="21"/>
      <c r="J720" s="366" t="s">
        <v>75</v>
      </c>
      <c r="K720" s="367" t="s">
        <v>217</v>
      </c>
      <c r="L720" s="156"/>
      <c r="M720" s="217"/>
      <c r="N720" s="217"/>
      <c r="O720" s="444"/>
    </row>
    <row r="721" spans="1:15" ht="15">
      <c r="A721" s="10"/>
      <c r="B721" s="20"/>
      <c r="C721" s="20"/>
      <c r="D721" s="20"/>
      <c r="E721" s="10"/>
      <c r="F721" s="10"/>
      <c r="G721" s="10"/>
      <c r="H721" s="10"/>
      <c r="I721" s="21"/>
      <c r="J721" s="366" t="s">
        <v>55</v>
      </c>
      <c r="K721" s="367"/>
      <c r="L721" s="367"/>
      <c r="M721" s="217"/>
      <c r="N721" s="217"/>
      <c r="O721" s="444"/>
    </row>
    <row r="722" spans="1:15" ht="15">
      <c r="A722" s="10"/>
      <c r="B722" s="20"/>
      <c r="C722" s="20"/>
      <c r="D722" s="20"/>
      <c r="E722" s="10"/>
      <c r="F722" s="10"/>
      <c r="G722" s="10"/>
      <c r="H722" s="10"/>
      <c r="I722" s="21"/>
      <c r="J722" s="197">
        <v>3</v>
      </c>
      <c r="K722" s="194" t="s">
        <v>45</v>
      </c>
      <c r="L722" s="158"/>
      <c r="M722" s="160">
        <f>ABS(M723)</f>
        <v>15000</v>
      </c>
      <c r="N722" s="165">
        <v>14652</v>
      </c>
      <c r="O722" s="445">
        <f>AVERAGE(N722/M772*100)</f>
        <v>32.56</v>
      </c>
    </row>
    <row r="723" spans="1:15" ht="15">
      <c r="A723" s="10"/>
      <c r="B723" s="20"/>
      <c r="C723" s="20"/>
      <c r="D723" s="20"/>
      <c r="E723" s="10"/>
      <c r="F723" s="10"/>
      <c r="G723" s="10"/>
      <c r="H723" s="10"/>
      <c r="I723" s="21"/>
      <c r="J723" s="198">
        <v>37</v>
      </c>
      <c r="K723" s="192" t="s">
        <v>54</v>
      </c>
      <c r="L723" s="293"/>
      <c r="M723" s="165">
        <f>ABS(M725)</f>
        <v>15000</v>
      </c>
      <c r="N723" s="165">
        <v>14652</v>
      </c>
      <c r="O723" s="445">
        <f>AVERAGE(N723/M773*100)</f>
        <v>32.56</v>
      </c>
    </row>
    <row r="724" spans="1:15" ht="15">
      <c r="A724" s="10"/>
      <c r="B724" s="20"/>
      <c r="C724" s="20"/>
      <c r="D724" s="20"/>
      <c r="E724" s="10"/>
      <c r="F724" s="10"/>
      <c r="G724" s="10"/>
      <c r="H724" s="10"/>
      <c r="I724" s="21"/>
      <c r="J724" s="198">
        <v>372</v>
      </c>
      <c r="K724" s="222" t="s">
        <v>208</v>
      </c>
      <c r="L724" s="168"/>
      <c r="M724" s="165">
        <f>SUM(M725)</f>
        <v>15000</v>
      </c>
      <c r="N724" s="165">
        <v>14652</v>
      </c>
      <c r="O724" s="445">
        <f>AVERAGE(N724/M774*100)</f>
        <v>32.56</v>
      </c>
    </row>
    <row r="725" spans="10:15" ht="15">
      <c r="J725" s="213">
        <v>3721</v>
      </c>
      <c r="K725" s="168" t="s">
        <v>274</v>
      </c>
      <c r="L725" s="168"/>
      <c r="M725" s="165">
        <v>15000</v>
      </c>
      <c r="N725" s="165">
        <v>14652</v>
      </c>
      <c r="O725" s="445">
        <f>AVERAGE(N725/M775*100)</f>
        <v>32.56</v>
      </c>
    </row>
    <row r="726" spans="10:15" ht="15">
      <c r="J726" s="373" t="s">
        <v>69</v>
      </c>
      <c r="K726" s="370" t="s">
        <v>747</v>
      </c>
      <c r="L726" s="181"/>
      <c r="M726" s="154">
        <f>ABS(M729)</f>
        <v>20000</v>
      </c>
      <c r="N726" s="454">
        <f>SUM(N729)</f>
        <v>20000</v>
      </c>
      <c r="O726" s="455">
        <f>AVERAGE(N726/M726*100)</f>
        <v>100</v>
      </c>
    </row>
    <row r="727" spans="10:15" ht="15">
      <c r="J727" s="366" t="s">
        <v>75</v>
      </c>
      <c r="K727" s="367" t="s">
        <v>195</v>
      </c>
      <c r="L727" s="156"/>
      <c r="M727" s="217"/>
      <c r="N727" s="217"/>
      <c r="O727" s="444"/>
    </row>
    <row r="728" spans="10:15" ht="15">
      <c r="J728" s="366" t="s">
        <v>55</v>
      </c>
      <c r="K728" s="367"/>
      <c r="L728" s="367"/>
      <c r="M728" s="217"/>
      <c r="N728" s="217"/>
      <c r="O728" s="444"/>
    </row>
    <row r="729" spans="10:15" ht="15">
      <c r="J729" s="197">
        <v>3</v>
      </c>
      <c r="K729" s="194" t="s">
        <v>45</v>
      </c>
      <c r="L729" s="158"/>
      <c r="M729" s="160">
        <f>ABS(M730)</f>
        <v>20000</v>
      </c>
      <c r="N729" s="165">
        <v>20000</v>
      </c>
      <c r="O729" s="445">
        <f>AVERAGE(N729/M729*100)</f>
        <v>100</v>
      </c>
    </row>
    <row r="730" spans="10:15" ht="15">
      <c r="J730" s="198">
        <v>37</v>
      </c>
      <c r="K730" s="192" t="s">
        <v>54</v>
      </c>
      <c r="L730" s="293"/>
      <c r="M730" s="165">
        <f>ABS(M732)</f>
        <v>20000</v>
      </c>
      <c r="N730" s="165">
        <v>20000</v>
      </c>
      <c r="O730" s="445">
        <f>AVERAGE(N730/M730*100)</f>
        <v>100</v>
      </c>
    </row>
    <row r="731" spans="10:15" ht="15">
      <c r="J731" s="198">
        <v>372</v>
      </c>
      <c r="K731" s="222" t="s">
        <v>208</v>
      </c>
      <c r="L731" s="168"/>
      <c r="M731" s="165">
        <f>SUM(M732)</f>
        <v>20000</v>
      </c>
      <c r="N731" s="165">
        <v>20000</v>
      </c>
      <c r="O731" s="445">
        <f>AVERAGE(N731/M731*100)</f>
        <v>100</v>
      </c>
    </row>
    <row r="732" spans="10:15" ht="15">
      <c r="J732" s="213">
        <v>3722</v>
      </c>
      <c r="K732" s="168" t="s">
        <v>246</v>
      </c>
      <c r="L732" s="168"/>
      <c r="M732" s="165">
        <v>20000</v>
      </c>
      <c r="N732" s="165">
        <v>20000</v>
      </c>
      <c r="O732" s="445">
        <f>AVERAGE(N732/M732*100)</f>
        <v>100</v>
      </c>
    </row>
    <row r="733" spans="10:15" ht="15">
      <c r="J733" s="373" t="s">
        <v>69</v>
      </c>
      <c r="K733" s="370" t="s">
        <v>748</v>
      </c>
      <c r="L733" s="181"/>
      <c r="M733" s="154">
        <f>ABS(M736)</f>
        <v>1000</v>
      </c>
      <c r="N733" s="454">
        <f>SUM(N736)</f>
        <v>1000</v>
      </c>
      <c r="O733" s="455">
        <f>AVERAGE(N733/M733*100)</f>
        <v>100</v>
      </c>
    </row>
    <row r="734" spans="10:15" ht="15">
      <c r="J734" s="366" t="s">
        <v>75</v>
      </c>
      <c r="K734" s="367" t="s">
        <v>217</v>
      </c>
      <c r="L734" s="156"/>
      <c r="M734" s="217"/>
      <c r="N734" s="217"/>
      <c r="O734" s="444"/>
    </row>
    <row r="735" spans="10:15" ht="15">
      <c r="J735" s="366" t="s">
        <v>55</v>
      </c>
      <c r="K735" s="367"/>
      <c r="L735" s="367"/>
      <c r="M735" s="217"/>
      <c r="N735" s="217"/>
      <c r="O735" s="444"/>
    </row>
    <row r="736" spans="10:15" ht="15">
      <c r="J736" s="197">
        <v>3</v>
      </c>
      <c r="K736" s="194" t="s">
        <v>45</v>
      </c>
      <c r="L736" s="158"/>
      <c r="M736" s="372">
        <f>ABS(M737)</f>
        <v>1000</v>
      </c>
      <c r="N736" s="165">
        <v>1000</v>
      </c>
      <c r="O736" s="445">
        <f>AVERAGE(N736/M736*100)</f>
        <v>100</v>
      </c>
    </row>
    <row r="737" spans="10:15" ht="15">
      <c r="J737" s="198">
        <v>37</v>
      </c>
      <c r="K737" s="192" t="s">
        <v>54</v>
      </c>
      <c r="L737" s="293"/>
      <c r="M737" s="292">
        <f>ABS(M739)</f>
        <v>1000</v>
      </c>
      <c r="N737" s="165">
        <v>1000</v>
      </c>
      <c r="O737" s="445">
        <f>AVERAGE(N737/M737*100)</f>
        <v>100</v>
      </c>
    </row>
    <row r="738" spans="10:15" ht="15">
      <c r="J738" s="198">
        <v>372</v>
      </c>
      <c r="K738" s="222" t="s">
        <v>208</v>
      </c>
      <c r="L738" s="168"/>
      <c r="M738" s="292">
        <f>SUM(M739)</f>
        <v>1000</v>
      </c>
      <c r="N738" s="165">
        <v>1000</v>
      </c>
      <c r="O738" s="445">
        <f>AVERAGE(N738/M738*100)</f>
        <v>100</v>
      </c>
    </row>
    <row r="739" spans="10:15" ht="15">
      <c r="J739" s="213">
        <v>3721</v>
      </c>
      <c r="K739" s="168" t="s">
        <v>60</v>
      </c>
      <c r="L739" s="168"/>
      <c r="M739" s="292">
        <v>1000</v>
      </c>
      <c r="N739" s="165">
        <v>1000</v>
      </c>
      <c r="O739" s="445">
        <f>AVERAGE(N739/M739*100)</f>
        <v>100</v>
      </c>
    </row>
    <row r="740" spans="10:15" ht="15">
      <c r="J740" s="373" t="s">
        <v>69</v>
      </c>
      <c r="K740" s="370" t="s">
        <v>749</v>
      </c>
      <c r="L740" s="181"/>
      <c r="M740" s="208">
        <f>ABS(M743)</f>
        <v>75000</v>
      </c>
      <c r="N740" s="454">
        <f>SUM(N743)</f>
        <v>75000</v>
      </c>
      <c r="O740" s="455">
        <f>AVERAGE(N740/M740*100)</f>
        <v>100</v>
      </c>
    </row>
    <row r="741" spans="10:15" ht="15">
      <c r="J741" s="366" t="s">
        <v>75</v>
      </c>
      <c r="K741" s="367" t="s">
        <v>176</v>
      </c>
      <c r="L741" s="156"/>
      <c r="M741" s="217"/>
      <c r="N741" s="217"/>
      <c r="O741" s="444"/>
    </row>
    <row r="742" spans="10:15" ht="15">
      <c r="J742" s="366" t="s">
        <v>55</v>
      </c>
      <c r="K742" s="367"/>
      <c r="L742" s="367"/>
      <c r="M742" s="217"/>
      <c r="N742" s="217"/>
      <c r="O742" s="444"/>
    </row>
    <row r="743" spans="10:15" ht="15">
      <c r="J743" s="197">
        <v>3</v>
      </c>
      <c r="K743" s="194" t="s">
        <v>45</v>
      </c>
      <c r="L743" s="158"/>
      <c r="M743" s="160">
        <f>ABS(M744)</f>
        <v>75000</v>
      </c>
      <c r="N743" s="165">
        <v>75000</v>
      </c>
      <c r="O743" s="445">
        <f aca="true" t="shared" si="24" ref="O743:O748">AVERAGE(N743/M743*100)</f>
        <v>100</v>
      </c>
    </row>
    <row r="744" spans="10:15" ht="15">
      <c r="J744" s="198">
        <v>37</v>
      </c>
      <c r="K744" s="192" t="s">
        <v>54</v>
      </c>
      <c r="L744" s="293"/>
      <c r="M744" s="165">
        <f>ABS(M746)</f>
        <v>75000</v>
      </c>
      <c r="N744" s="165">
        <v>75000</v>
      </c>
      <c r="O744" s="445">
        <f t="shared" si="24"/>
        <v>100</v>
      </c>
    </row>
    <row r="745" spans="10:15" ht="15">
      <c r="J745" s="198">
        <v>372</v>
      </c>
      <c r="K745" s="222" t="s">
        <v>208</v>
      </c>
      <c r="L745" s="168"/>
      <c r="M745" s="165">
        <f>SUM(M746)</f>
        <v>75000</v>
      </c>
      <c r="N745" s="165">
        <v>75000</v>
      </c>
      <c r="O745" s="445">
        <f t="shared" si="24"/>
        <v>100</v>
      </c>
    </row>
    <row r="746" spans="10:15" ht="15">
      <c r="J746" s="198">
        <v>3721</v>
      </c>
      <c r="K746" s="293" t="s">
        <v>60</v>
      </c>
      <c r="L746" s="293"/>
      <c r="M746" s="165">
        <v>75000</v>
      </c>
      <c r="N746" s="165">
        <v>75000</v>
      </c>
      <c r="O746" s="445">
        <f t="shared" si="24"/>
        <v>100</v>
      </c>
    </row>
    <row r="747" spans="10:15" ht="15">
      <c r="J747" s="528" t="s">
        <v>750</v>
      </c>
      <c r="K747" s="529"/>
      <c r="L747" s="529"/>
      <c r="M747" s="471">
        <f>ABS(M748+M755+M762+M769+M783+M776)</f>
        <v>316500</v>
      </c>
      <c r="N747" s="471">
        <f>AVERAGE(N748+N755+N762+N769+N776+N783)</f>
        <v>299791</v>
      </c>
      <c r="O747" s="523">
        <f t="shared" si="24"/>
        <v>94.72069510268562</v>
      </c>
    </row>
    <row r="748" spans="10:15" ht="15">
      <c r="J748" s="368" t="s">
        <v>69</v>
      </c>
      <c r="K748" s="370" t="s">
        <v>751</v>
      </c>
      <c r="L748" s="374"/>
      <c r="M748" s="154">
        <f>SUM(M751)</f>
        <v>24000</v>
      </c>
      <c r="N748" s="454">
        <f>SUM(N751)</f>
        <v>25000</v>
      </c>
      <c r="O748" s="455">
        <f t="shared" si="24"/>
        <v>104.16666666666667</v>
      </c>
    </row>
    <row r="749" spans="10:15" ht="15">
      <c r="J749" s="371" t="s">
        <v>170</v>
      </c>
      <c r="K749" s="367" t="s">
        <v>196</v>
      </c>
      <c r="L749" s="367"/>
      <c r="M749" s="217"/>
      <c r="N749" s="217"/>
      <c r="O749" s="444"/>
    </row>
    <row r="750" spans="10:15" ht="15">
      <c r="J750" s="371" t="s">
        <v>197</v>
      </c>
      <c r="K750" s="367"/>
      <c r="L750" s="367"/>
      <c r="M750" s="217"/>
      <c r="N750" s="217"/>
      <c r="O750" s="444"/>
    </row>
    <row r="751" spans="10:15" ht="15">
      <c r="J751" s="157">
        <v>3</v>
      </c>
      <c r="K751" s="158" t="s">
        <v>45</v>
      </c>
      <c r="L751" s="158"/>
      <c r="M751" s="160">
        <f>ABS(M752)</f>
        <v>24000</v>
      </c>
      <c r="N751" s="165">
        <v>25000</v>
      </c>
      <c r="O751" s="445">
        <f>AVERAGE(N751/M751*100)</f>
        <v>104.16666666666667</v>
      </c>
    </row>
    <row r="752" spans="10:15" ht="15">
      <c r="J752" s="294">
        <v>38</v>
      </c>
      <c r="K752" s="293" t="s">
        <v>33</v>
      </c>
      <c r="L752" s="293"/>
      <c r="M752" s="165">
        <f>ABS(M754)</f>
        <v>24000</v>
      </c>
      <c r="N752" s="165">
        <v>25000</v>
      </c>
      <c r="O752" s="445">
        <f>AVERAGE(N752/M752*100)</f>
        <v>104.16666666666667</v>
      </c>
    </row>
    <row r="753" spans="10:15" ht="15">
      <c r="J753" s="167">
        <v>381</v>
      </c>
      <c r="K753" s="168" t="s">
        <v>34</v>
      </c>
      <c r="L753" s="168"/>
      <c r="M753" s="165">
        <f>SUM(M754)</f>
        <v>24000</v>
      </c>
      <c r="N753" s="165">
        <v>25000</v>
      </c>
      <c r="O753" s="445">
        <f>AVERAGE(N753/M753*100)</f>
        <v>104.16666666666667</v>
      </c>
    </row>
    <row r="754" spans="10:15" ht="15">
      <c r="J754" s="167">
        <v>3811</v>
      </c>
      <c r="K754" s="168" t="s">
        <v>34</v>
      </c>
      <c r="L754" s="168"/>
      <c r="M754" s="165">
        <v>24000</v>
      </c>
      <c r="N754" s="165">
        <v>25000</v>
      </c>
      <c r="O754" s="445">
        <f>AVERAGE(N754/M754*100)</f>
        <v>104.16666666666667</v>
      </c>
    </row>
    <row r="755" spans="10:15" ht="15">
      <c r="J755" s="381" t="s">
        <v>752</v>
      </c>
      <c r="K755" s="365"/>
      <c r="L755" s="365"/>
      <c r="M755" s="154">
        <f>ABS(M758)</f>
        <v>17500</v>
      </c>
      <c r="N755" s="454">
        <f>SUM(N758)</f>
        <v>17232</v>
      </c>
      <c r="O755" s="455">
        <f>AVERAGE(N755/M755*100)</f>
        <v>98.46857142857142</v>
      </c>
    </row>
    <row r="756" spans="10:15" ht="15">
      <c r="J756" s="371" t="s">
        <v>171</v>
      </c>
      <c r="K756" s="367" t="s">
        <v>196</v>
      </c>
      <c r="L756" s="367"/>
      <c r="M756" s="375"/>
      <c r="N756" s="375"/>
      <c r="O756" s="449"/>
    </row>
    <row r="757" spans="10:15" ht="15">
      <c r="J757" s="371" t="s">
        <v>179</v>
      </c>
      <c r="K757" s="367"/>
      <c r="L757" s="367"/>
      <c r="M757" s="375"/>
      <c r="N757" s="375"/>
      <c r="O757" s="449"/>
    </row>
    <row r="758" spans="10:15" ht="15">
      <c r="J758" s="187">
        <v>3</v>
      </c>
      <c r="K758" s="188" t="s">
        <v>4</v>
      </c>
      <c r="L758" s="188"/>
      <c r="M758" s="160">
        <f>ABS(M759)</f>
        <v>17500</v>
      </c>
      <c r="N758" s="165">
        <v>17232</v>
      </c>
      <c r="O758" s="445">
        <f>AVERAGE(N758/M758*100)</f>
        <v>98.46857142857142</v>
      </c>
    </row>
    <row r="759" spans="10:15" ht="15">
      <c r="J759" s="167">
        <v>32</v>
      </c>
      <c r="K759" s="168" t="s">
        <v>25</v>
      </c>
      <c r="L759" s="168"/>
      <c r="M759" s="165">
        <f>ABS(M761)</f>
        <v>17500</v>
      </c>
      <c r="N759" s="165">
        <v>17232</v>
      </c>
      <c r="O759" s="445">
        <f>AVERAGE(N759/M759*100)</f>
        <v>98.46857142857142</v>
      </c>
    </row>
    <row r="760" spans="10:15" ht="15">
      <c r="J760" s="167">
        <v>329</v>
      </c>
      <c r="K760" s="168" t="s">
        <v>29</v>
      </c>
      <c r="L760" s="168"/>
      <c r="M760" s="165">
        <f>SUM(M761)</f>
        <v>17500</v>
      </c>
      <c r="N760" s="165">
        <v>17232</v>
      </c>
      <c r="O760" s="445">
        <f>AVERAGE(N760/M760*100)</f>
        <v>98.46857142857142</v>
      </c>
    </row>
    <row r="761" spans="10:15" ht="15">
      <c r="J761" s="167">
        <v>3294</v>
      </c>
      <c r="K761" s="168" t="s">
        <v>570</v>
      </c>
      <c r="L761" s="168"/>
      <c r="M761" s="165">
        <v>17500</v>
      </c>
      <c r="N761" s="165">
        <v>17232</v>
      </c>
      <c r="O761" s="445">
        <f>AVERAGE(N761/M761*100)</f>
        <v>98.46857142857142</v>
      </c>
    </row>
    <row r="762" spans="10:15" ht="15">
      <c r="J762" s="368" t="s">
        <v>69</v>
      </c>
      <c r="K762" s="370" t="s">
        <v>753</v>
      </c>
      <c r="L762" s="374"/>
      <c r="M762" s="154">
        <f>ABS(M765)</f>
        <v>0</v>
      </c>
      <c r="N762" s="454">
        <v>0</v>
      </c>
      <c r="O762" s="455">
        <f>ABS(O765)</f>
        <v>0</v>
      </c>
    </row>
    <row r="763" spans="10:15" ht="15">
      <c r="J763" s="371" t="s">
        <v>170</v>
      </c>
      <c r="K763" s="367" t="s">
        <v>196</v>
      </c>
      <c r="L763" s="367"/>
      <c r="M763" s="375"/>
      <c r="N763" s="375"/>
      <c r="O763" s="449"/>
    </row>
    <row r="764" spans="10:15" ht="15">
      <c r="J764" s="371" t="s">
        <v>183</v>
      </c>
      <c r="K764" s="367"/>
      <c r="L764" s="367"/>
      <c r="M764" s="375"/>
      <c r="N764" s="375"/>
      <c r="O764" s="449"/>
    </row>
    <row r="765" spans="10:15" ht="15">
      <c r="J765" s="157">
        <v>3</v>
      </c>
      <c r="K765" s="158" t="s">
        <v>45</v>
      </c>
      <c r="L765" s="158"/>
      <c r="M765" s="160">
        <f>ABS(M766)</f>
        <v>0</v>
      </c>
      <c r="N765" s="165">
        <v>0</v>
      </c>
      <c r="O765" s="445">
        <f>ABS(O766)</f>
        <v>0</v>
      </c>
    </row>
    <row r="766" spans="10:15" ht="15">
      <c r="J766" s="294">
        <v>38</v>
      </c>
      <c r="K766" s="293" t="s">
        <v>33</v>
      </c>
      <c r="L766" s="293"/>
      <c r="M766" s="165">
        <f>ABS(M768)</f>
        <v>0</v>
      </c>
      <c r="N766" s="165">
        <v>0</v>
      </c>
      <c r="O766" s="445">
        <f>ABS(O768)</f>
        <v>0</v>
      </c>
    </row>
    <row r="767" spans="10:15" ht="15">
      <c r="J767" s="167">
        <v>381</v>
      </c>
      <c r="K767" s="168" t="s">
        <v>34</v>
      </c>
      <c r="L767" s="293"/>
      <c r="M767" s="165">
        <f>SUM(M768)</f>
        <v>0</v>
      </c>
      <c r="N767" s="165">
        <v>0</v>
      </c>
      <c r="O767" s="445">
        <f>SUM(O768)</f>
        <v>0</v>
      </c>
    </row>
    <row r="768" spans="10:15" ht="15">
      <c r="J768" s="294">
        <v>3811</v>
      </c>
      <c r="K768" s="293" t="s">
        <v>34</v>
      </c>
      <c r="L768" s="293"/>
      <c r="M768" s="165">
        <v>0</v>
      </c>
      <c r="N768" s="165">
        <v>0</v>
      </c>
      <c r="O768" s="445">
        <v>0</v>
      </c>
    </row>
    <row r="769" spans="10:15" ht="15">
      <c r="J769" s="368" t="s">
        <v>69</v>
      </c>
      <c r="K769" s="370" t="s">
        <v>754</v>
      </c>
      <c r="L769" s="374"/>
      <c r="M769" s="154">
        <f>ABS(M772)</f>
        <v>45000</v>
      </c>
      <c r="N769" s="454">
        <f>SUM(N772)</f>
        <v>45000</v>
      </c>
      <c r="O769" s="455">
        <f>AVERAGE(N769/M769*100)</f>
        <v>100</v>
      </c>
    </row>
    <row r="770" spans="10:15" ht="15">
      <c r="J770" s="371" t="s">
        <v>75</v>
      </c>
      <c r="K770" s="367" t="s">
        <v>176</v>
      </c>
      <c r="L770" s="388"/>
      <c r="M770" s="217"/>
      <c r="N770" s="217"/>
      <c r="O770" s="444"/>
    </row>
    <row r="771" spans="10:15" ht="15">
      <c r="J771" s="371" t="s">
        <v>183</v>
      </c>
      <c r="K771" s="367"/>
      <c r="L771" s="388"/>
      <c r="M771" s="217"/>
      <c r="N771" s="217"/>
      <c r="O771" s="444"/>
    </row>
    <row r="772" spans="10:15" ht="15">
      <c r="J772" s="157">
        <v>3</v>
      </c>
      <c r="K772" s="158" t="s">
        <v>4</v>
      </c>
      <c r="L772" s="158"/>
      <c r="M772" s="160">
        <f>ABS(M773)</f>
        <v>45000</v>
      </c>
      <c r="N772" s="165">
        <v>45000</v>
      </c>
      <c r="O772" s="445">
        <f>AVERAGE(N772/M772*100)</f>
        <v>100</v>
      </c>
    </row>
    <row r="773" spans="10:15" ht="15">
      <c r="J773" s="294">
        <v>38</v>
      </c>
      <c r="K773" s="293" t="s">
        <v>82</v>
      </c>
      <c r="L773" s="293"/>
      <c r="M773" s="165">
        <f>ABS(M775)</f>
        <v>45000</v>
      </c>
      <c r="N773" s="165">
        <v>45000</v>
      </c>
      <c r="O773" s="445">
        <f>AVERAGE(N773/M773*100)</f>
        <v>100</v>
      </c>
    </row>
    <row r="774" spans="10:15" ht="15">
      <c r="J774" s="167">
        <v>381</v>
      </c>
      <c r="K774" s="168" t="s">
        <v>34</v>
      </c>
      <c r="L774" s="293"/>
      <c r="M774" s="165">
        <f>SUM(M775)</f>
        <v>45000</v>
      </c>
      <c r="N774" s="165">
        <v>45000</v>
      </c>
      <c r="O774" s="445">
        <f>AVERAGE(N774/M774*100)</f>
        <v>100</v>
      </c>
    </row>
    <row r="775" spans="10:15" ht="15">
      <c r="J775" s="294">
        <v>3811</v>
      </c>
      <c r="K775" s="293" t="s">
        <v>34</v>
      </c>
      <c r="L775" s="293"/>
      <c r="M775" s="165">
        <v>45000</v>
      </c>
      <c r="N775" s="165">
        <v>45000</v>
      </c>
      <c r="O775" s="445">
        <f>AVERAGE(N775/M775*100)</f>
        <v>100</v>
      </c>
    </row>
    <row r="776" spans="10:15" ht="15">
      <c r="J776" s="368" t="s">
        <v>69</v>
      </c>
      <c r="K776" s="370" t="s">
        <v>755</v>
      </c>
      <c r="L776" s="374"/>
      <c r="M776" s="154">
        <f>ABS(M779)</f>
        <v>0</v>
      </c>
      <c r="N776" s="454">
        <v>0</v>
      </c>
      <c r="O776" s="455">
        <f>ABS(O779)</f>
        <v>0</v>
      </c>
    </row>
    <row r="777" spans="10:15" ht="15">
      <c r="J777" s="371" t="s">
        <v>75</v>
      </c>
      <c r="K777" s="367" t="s">
        <v>176</v>
      </c>
      <c r="L777" s="388"/>
      <c r="M777" s="217"/>
      <c r="N777" s="217"/>
      <c r="O777" s="444"/>
    </row>
    <row r="778" spans="10:15" ht="15">
      <c r="J778" s="371" t="s">
        <v>275</v>
      </c>
      <c r="K778" s="367"/>
      <c r="L778" s="388"/>
      <c r="M778" s="217"/>
      <c r="N778" s="217"/>
      <c r="O778" s="444"/>
    </row>
    <row r="779" spans="10:15" ht="15">
      <c r="J779" s="157">
        <v>3</v>
      </c>
      <c r="K779" s="158" t="s">
        <v>4</v>
      </c>
      <c r="L779" s="158"/>
      <c r="M779" s="160">
        <f>ABS(M780)</f>
        <v>0</v>
      </c>
      <c r="N779" s="165">
        <v>0</v>
      </c>
      <c r="O779" s="445">
        <f>ABS(O780)</f>
        <v>0</v>
      </c>
    </row>
    <row r="780" spans="10:15" ht="15">
      <c r="J780" s="294">
        <v>32</v>
      </c>
      <c r="K780" s="293" t="s">
        <v>25</v>
      </c>
      <c r="L780" s="293"/>
      <c r="M780" s="165">
        <f>ABS(M782)</f>
        <v>0</v>
      </c>
      <c r="N780" s="165">
        <v>0</v>
      </c>
      <c r="O780" s="445">
        <f>ABS(O782)</f>
        <v>0</v>
      </c>
    </row>
    <row r="781" spans="10:15" ht="15">
      <c r="J781" s="294">
        <v>329</v>
      </c>
      <c r="K781" s="293" t="s">
        <v>29</v>
      </c>
      <c r="L781" s="293"/>
      <c r="M781" s="165">
        <f>SUM(M782)</f>
        <v>0</v>
      </c>
      <c r="N781" s="165">
        <v>0</v>
      </c>
      <c r="O781" s="445">
        <f>SUM(O782)</f>
        <v>0</v>
      </c>
    </row>
    <row r="782" spans="10:15" ht="15">
      <c r="J782" s="294">
        <v>3299</v>
      </c>
      <c r="K782" s="293" t="s">
        <v>29</v>
      </c>
      <c r="L782" s="293"/>
      <c r="M782" s="165">
        <v>0</v>
      </c>
      <c r="N782" s="165">
        <v>0</v>
      </c>
      <c r="O782" s="445">
        <v>0</v>
      </c>
    </row>
    <row r="783" spans="10:15" ht="15">
      <c r="J783" s="368" t="s">
        <v>69</v>
      </c>
      <c r="K783" s="370" t="s">
        <v>756</v>
      </c>
      <c r="L783" s="374"/>
      <c r="M783" s="211">
        <v>230000</v>
      </c>
      <c r="N783" s="466">
        <f>SUM(N786)</f>
        <v>212559</v>
      </c>
      <c r="O783" s="467">
        <f>AVERAGE(N783/M783*100)</f>
        <v>92.41695652173914</v>
      </c>
    </row>
    <row r="784" spans="10:15" ht="15">
      <c r="J784" s="371" t="s">
        <v>170</v>
      </c>
      <c r="K784" s="367" t="s">
        <v>196</v>
      </c>
      <c r="L784" s="367"/>
      <c r="M784" s="433"/>
      <c r="N784" s="433"/>
      <c r="O784" s="468"/>
    </row>
    <row r="785" spans="10:15" ht="15">
      <c r="J785" s="371" t="s">
        <v>179</v>
      </c>
      <c r="K785" s="367"/>
      <c r="L785" s="367"/>
      <c r="M785" s="433"/>
      <c r="N785" s="433"/>
      <c r="O785" s="468"/>
    </row>
    <row r="786" spans="10:15" ht="15">
      <c r="J786" s="187">
        <v>3</v>
      </c>
      <c r="K786" s="188" t="s">
        <v>4</v>
      </c>
      <c r="L786" s="188"/>
      <c r="M786" s="207">
        <f>ABS(M787)</f>
        <v>230000</v>
      </c>
      <c r="N786" s="202">
        <v>212559</v>
      </c>
      <c r="O786" s="469">
        <f aca="true" t="shared" si="25" ref="O786:O791">AVERAGE(N786/M786*100)</f>
        <v>92.41695652173914</v>
      </c>
    </row>
    <row r="787" spans="10:15" ht="15">
      <c r="J787" s="167">
        <v>38</v>
      </c>
      <c r="K787" s="168" t="s">
        <v>33</v>
      </c>
      <c r="L787" s="168"/>
      <c r="M787" s="202">
        <f>ABS(M789)</f>
        <v>230000</v>
      </c>
      <c r="N787" s="202">
        <v>212559</v>
      </c>
      <c r="O787" s="469">
        <f t="shared" si="25"/>
        <v>92.41695652173914</v>
      </c>
    </row>
    <row r="788" spans="10:15" ht="15">
      <c r="J788" s="167">
        <v>381</v>
      </c>
      <c r="K788" s="168" t="s">
        <v>34</v>
      </c>
      <c r="L788" s="168"/>
      <c r="M788" s="202">
        <v>230000</v>
      </c>
      <c r="N788" s="202">
        <v>212559</v>
      </c>
      <c r="O788" s="469">
        <f t="shared" si="25"/>
        <v>92.41695652173914</v>
      </c>
    </row>
    <row r="789" spans="10:15" ht="15">
      <c r="J789" s="167">
        <v>3811</v>
      </c>
      <c r="K789" s="192" t="s">
        <v>279</v>
      </c>
      <c r="L789" s="192"/>
      <c r="M789" s="202">
        <v>230000</v>
      </c>
      <c r="N789" s="202">
        <v>212559</v>
      </c>
      <c r="O789" s="469">
        <f t="shared" si="25"/>
        <v>92.41695652173914</v>
      </c>
    </row>
    <row r="790" spans="10:15" ht="15">
      <c r="J790" s="528" t="s">
        <v>757</v>
      </c>
      <c r="K790" s="528"/>
      <c r="L790" s="528"/>
      <c r="M790" s="471">
        <f>ABS(M791+M800+M828+M835)</f>
        <v>679000</v>
      </c>
      <c r="N790" s="471">
        <f>AVERAGE(N791+N800+N828+N835)</f>
        <v>629478</v>
      </c>
      <c r="O790" s="523">
        <f t="shared" si="25"/>
        <v>92.70662739322533</v>
      </c>
    </row>
    <row r="791" spans="10:15" ht="15">
      <c r="J791" s="368" t="s">
        <v>69</v>
      </c>
      <c r="K791" s="423" t="s">
        <v>758</v>
      </c>
      <c r="L791" s="425"/>
      <c r="M791" s="154">
        <f>SUM(M794)</f>
        <v>250000</v>
      </c>
      <c r="N791" s="454">
        <f>SUM(N794)</f>
        <v>249084</v>
      </c>
      <c r="O791" s="455">
        <f t="shared" si="25"/>
        <v>99.6336</v>
      </c>
    </row>
    <row r="792" spans="10:15" ht="15">
      <c r="J792" s="366" t="s">
        <v>75</v>
      </c>
      <c r="K792" s="367" t="s">
        <v>176</v>
      </c>
      <c r="L792" s="156"/>
      <c r="M792" s="217"/>
      <c r="N792" s="217"/>
      <c r="O792" s="444"/>
    </row>
    <row r="793" spans="10:15" ht="15">
      <c r="J793" s="366" t="s">
        <v>183</v>
      </c>
      <c r="K793" s="367"/>
      <c r="L793" s="367"/>
      <c r="M793" s="217"/>
      <c r="N793" s="217"/>
      <c r="O793" s="444"/>
    </row>
    <row r="794" spans="10:15" ht="15">
      <c r="J794" s="197">
        <v>3</v>
      </c>
      <c r="K794" s="194" t="s">
        <v>45</v>
      </c>
      <c r="L794" s="158"/>
      <c r="M794" s="160">
        <f>ABS(M795)</f>
        <v>250000</v>
      </c>
      <c r="N794" s="165">
        <f>SUM(N795)</f>
        <v>249084</v>
      </c>
      <c r="O794" s="445">
        <f aca="true" t="shared" si="26" ref="O794:O800">AVERAGE(N794/M794*100)</f>
        <v>99.6336</v>
      </c>
    </row>
    <row r="795" spans="10:15" ht="15">
      <c r="J795" s="198">
        <v>32</v>
      </c>
      <c r="K795" s="192" t="s">
        <v>46</v>
      </c>
      <c r="L795" s="192"/>
      <c r="M795" s="165">
        <f>ABS(M797+M799)</f>
        <v>250000</v>
      </c>
      <c r="N795" s="165">
        <f>AVERAGE(N796+N798)</f>
        <v>249084</v>
      </c>
      <c r="O795" s="445">
        <f t="shared" si="26"/>
        <v>99.6336</v>
      </c>
    </row>
    <row r="796" spans="10:15" ht="15">
      <c r="J796" s="198">
        <v>323</v>
      </c>
      <c r="K796" s="192" t="s">
        <v>28</v>
      </c>
      <c r="L796" s="192"/>
      <c r="M796" s="165">
        <v>170000</v>
      </c>
      <c r="N796" s="165">
        <f>SUM(N797)</f>
        <v>182556</v>
      </c>
      <c r="O796" s="445">
        <f t="shared" si="26"/>
        <v>107.38588235294118</v>
      </c>
    </row>
    <row r="797" spans="10:15" ht="15">
      <c r="J797" s="198">
        <v>3237</v>
      </c>
      <c r="K797" s="293" t="s">
        <v>671</v>
      </c>
      <c r="L797" s="192"/>
      <c r="M797" s="165">
        <v>170000</v>
      </c>
      <c r="N797" s="165">
        <v>182556</v>
      </c>
      <c r="O797" s="445">
        <f t="shared" si="26"/>
        <v>107.38588235294118</v>
      </c>
    </row>
    <row r="798" spans="10:15" ht="15">
      <c r="J798" s="198">
        <v>329</v>
      </c>
      <c r="K798" s="293" t="s">
        <v>29</v>
      </c>
      <c r="L798" s="192"/>
      <c r="M798" s="165">
        <f>SUM(M799)</f>
        <v>80000</v>
      </c>
      <c r="N798" s="165">
        <v>66528</v>
      </c>
      <c r="O798" s="445">
        <f t="shared" si="26"/>
        <v>83.16</v>
      </c>
    </row>
    <row r="799" spans="10:15" ht="15">
      <c r="J799" s="198">
        <v>3299</v>
      </c>
      <c r="K799" s="192" t="s">
        <v>61</v>
      </c>
      <c r="L799" s="192"/>
      <c r="M799" s="165">
        <v>80000</v>
      </c>
      <c r="N799" s="165">
        <v>66528</v>
      </c>
      <c r="O799" s="445">
        <f t="shared" si="26"/>
        <v>83.16</v>
      </c>
    </row>
    <row r="800" spans="10:15" ht="15">
      <c r="J800" s="373" t="s">
        <v>69</v>
      </c>
      <c r="K800" s="370" t="s">
        <v>759</v>
      </c>
      <c r="L800" s="181"/>
      <c r="M800" s="154">
        <f>ABS(M803+M822)</f>
        <v>336000</v>
      </c>
      <c r="N800" s="454">
        <f>AVERAGE(N803+N826)</f>
        <v>287394</v>
      </c>
      <c r="O800" s="455">
        <f t="shared" si="26"/>
        <v>85.53392857142858</v>
      </c>
    </row>
    <row r="801" spans="10:15" ht="15">
      <c r="J801" s="366" t="s">
        <v>75</v>
      </c>
      <c r="K801" s="367" t="s">
        <v>74</v>
      </c>
      <c r="L801" s="156"/>
      <c r="M801" s="217"/>
      <c r="N801" s="217"/>
      <c r="O801" s="444"/>
    </row>
    <row r="802" spans="10:15" ht="15">
      <c r="J802" s="366" t="s">
        <v>190</v>
      </c>
      <c r="K802" s="367"/>
      <c r="L802" s="367" t="s">
        <v>206</v>
      </c>
      <c r="M802" s="217"/>
      <c r="N802" s="217"/>
      <c r="O802" s="444"/>
    </row>
    <row r="803" spans="10:15" ht="15">
      <c r="J803" s="197">
        <v>3</v>
      </c>
      <c r="K803" s="194" t="s">
        <v>45</v>
      </c>
      <c r="L803" s="194"/>
      <c r="M803" s="160">
        <f>ABS(M804+M809+M819)</f>
        <v>306000</v>
      </c>
      <c r="N803" s="165">
        <f>AVERAGE(N804+N809+N819)</f>
        <v>263394</v>
      </c>
      <c r="O803" s="445">
        <f>AVERAGE(N803/M803*100)</f>
        <v>86.0764705882353</v>
      </c>
    </row>
    <row r="804" spans="10:15" ht="15">
      <c r="J804" s="198">
        <v>31</v>
      </c>
      <c r="K804" s="192" t="s">
        <v>23</v>
      </c>
      <c r="L804" s="192"/>
      <c r="M804" s="165">
        <f>ABS(M805+M807)</f>
        <v>222000</v>
      </c>
      <c r="N804" s="165">
        <f>SUM(N805+N807)</f>
        <v>219478</v>
      </c>
      <c r="O804" s="445">
        <f aca="true" t="shared" si="27" ref="O804:O827">AVERAGE(N804/M804*100)</f>
        <v>98.86396396396397</v>
      </c>
    </row>
    <row r="805" spans="10:15" ht="15">
      <c r="J805" s="198">
        <v>311</v>
      </c>
      <c r="K805" s="192" t="s">
        <v>88</v>
      </c>
      <c r="L805" s="192"/>
      <c r="M805" s="165">
        <f>SUM(M806)</f>
        <v>189000</v>
      </c>
      <c r="N805" s="165">
        <f>SUM(N806)</f>
        <v>188393</v>
      </c>
      <c r="O805" s="445">
        <f t="shared" si="27"/>
        <v>99.67883597883598</v>
      </c>
    </row>
    <row r="806" spans="10:15" ht="15">
      <c r="J806" s="198">
        <v>3111</v>
      </c>
      <c r="K806" s="192" t="s">
        <v>90</v>
      </c>
      <c r="L806" s="192"/>
      <c r="M806" s="165">
        <v>189000</v>
      </c>
      <c r="N806" s="165">
        <v>188393</v>
      </c>
      <c r="O806" s="445">
        <f t="shared" si="27"/>
        <v>99.67883597883598</v>
      </c>
    </row>
    <row r="807" spans="10:15" ht="15">
      <c r="J807" s="198">
        <v>313</v>
      </c>
      <c r="K807" s="192" t="s">
        <v>47</v>
      </c>
      <c r="L807" s="192"/>
      <c r="M807" s="165">
        <f>SUM(M808)</f>
        <v>33000</v>
      </c>
      <c r="N807" s="165">
        <v>31085</v>
      </c>
      <c r="O807" s="445">
        <f t="shared" si="27"/>
        <v>94.1969696969697</v>
      </c>
    </row>
    <row r="808" spans="10:15" ht="15">
      <c r="J808" s="198">
        <v>3132</v>
      </c>
      <c r="K808" s="192" t="s">
        <v>760</v>
      </c>
      <c r="L808" s="192"/>
      <c r="M808" s="165">
        <v>33000</v>
      </c>
      <c r="N808" s="165">
        <v>31085</v>
      </c>
      <c r="O808" s="445">
        <f t="shared" si="27"/>
        <v>94.1969696969697</v>
      </c>
    </row>
    <row r="809" spans="10:15" ht="15">
      <c r="J809" s="198">
        <v>32</v>
      </c>
      <c r="K809" s="192" t="s">
        <v>46</v>
      </c>
      <c r="L809" s="192"/>
      <c r="M809" s="165">
        <f>ABS(M810+M812)</f>
        <v>81500</v>
      </c>
      <c r="N809" s="165">
        <f>AVERAGE(N810+N812+N817)</f>
        <v>41647</v>
      </c>
      <c r="O809" s="445">
        <f t="shared" si="27"/>
        <v>51.10061349693251</v>
      </c>
    </row>
    <row r="810" spans="10:15" ht="15">
      <c r="J810" s="198">
        <v>322</v>
      </c>
      <c r="K810" s="192" t="s">
        <v>27</v>
      </c>
      <c r="L810" s="192"/>
      <c r="M810" s="165">
        <f>SUM(M811)</f>
        <v>7000</v>
      </c>
      <c r="N810" s="165">
        <v>1912</v>
      </c>
      <c r="O810" s="445">
        <f t="shared" si="27"/>
        <v>27.314285714285713</v>
      </c>
    </row>
    <row r="811" spans="10:15" ht="15">
      <c r="J811" s="198">
        <v>3221</v>
      </c>
      <c r="K811" s="192" t="s">
        <v>100</v>
      </c>
      <c r="L811" s="192"/>
      <c r="M811" s="165">
        <v>7000</v>
      </c>
      <c r="N811" s="165">
        <v>1912</v>
      </c>
      <c r="O811" s="445">
        <f t="shared" si="27"/>
        <v>27.314285714285713</v>
      </c>
    </row>
    <row r="812" spans="10:15" ht="15">
      <c r="J812" s="198">
        <v>323</v>
      </c>
      <c r="K812" s="192" t="s">
        <v>28</v>
      </c>
      <c r="L812" s="192"/>
      <c r="M812" s="165">
        <f>SUM(M813+M814+M815+M816)</f>
        <v>74500</v>
      </c>
      <c r="N812" s="165">
        <f>AVERAGE(N813+N814+N815)</f>
        <v>39110</v>
      </c>
      <c r="O812" s="445">
        <f t="shared" si="27"/>
        <v>52.496644295302005</v>
      </c>
    </row>
    <row r="813" spans="10:15" ht="15">
      <c r="J813" s="198">
        <v>3231</v>
      </c>
      <c r="K813" s="192" t="s">
        <v>761</v>
      </c>
      <c r="L813" s="192"/>
      <c r="M813" s="165">
        <v>5500</v>
      </c>
      <c r="N813" s="165">
        <v>5023</v>
      </c>
      <c r="O813" s="445">
        <f t="shared" si="27"/>
        <v>91.32727272727273</v>
      </c>
    </row>
    <row r="814" spans="10:15" ht="15">
      <c r="J814" s="198">
        <v>3237</v>
      </c>
      <c r="K814" s="192" t="s">
        <v>96</v>
      </c>
      <c r="L814" s="192"/>
      <c r="M814" s="165">
        <v>55000</v>
      </c>
      <c r="N814" s="165">
        <v>25312</v>
      </c>
      <c r="O814" s="445">
        <f t="shared" si="27"/>
        <v>46.02181818181818</v>
      </c>
    </row>
    <row r="815" spans="10:15" ht="15">
      <c r="J815" s="198">
        <v>3238</v>
      </c>
      <c r="K815" s="192" t="s">
        <v>280</v>
      </c>
      <c r="L815" s="192"/>
      <c r="M815" s="165">
        <v>10000</v>
      </c>
      <c r="N815" s="165">
        <v>8775</v>
      </c>
      <c r="O815" s="445">
        <f t="shared" si="27"/>
        <v>87.75</v>
      </c>
    </row>
    <row r="816" spans="10:15" ht="15">
      <c r="J816" s="198">
        <v>3239</v>
      </c>
      <c r="K816" s="192" t="s">
        <v>288</v>
      </c>
      <c r="L816" s="192"/>
      <c r="M816" s="165">
        <v>4000</v>
      </c>
      <c r="N816" s="165">
        <v>0</v>
      </c>
      <c r="O816" s="445">
        <f t="shared" si="27"/>
        <v>0</v>
      </c>
    </row>
    <row r="817" spans="10:15" ht="15">
      <c r="J817" s="198">
        <v>329</v>
      </c>
      <c r="K817" s="192" t="s">
        <v>29</v>
      </c>
      <c r="L817" s="192"/>
      <c r="M817" s="165">
        <v>0</v>
      </c>
      <c r="N817" s="165">
        <v>625</v>
      </c>
      <c r="O817" s="445">
        <v>0</v>
      </c>
    </row>
    <row r="818" spans="10:15" ht="15">
      <c r="J818" s="198">
        <v>3299</v>
      </c>
      <c r="K818" s="192" t="s">
        <v>740</v>
      </c>
      <c r="L818" s="192"/>
      <c r="M818" s="165">
        <v>0</v>
      </c>
      <c r="N818" s="165">
        <v>625</v>
      </c>
      <c r="O818" s="445">
        <v>0</v>
      </c>
    </row>
    <row r="819" spans="10:15" ht="15">
      <c r="J819" s="198">
        <v>34</v>
      </c>
      <c r="K819" s="192" t="s">
        <v>48</v>
      </c>
      <c r="L819" s="192"/>
      <c r="M819" s="165">
        <f>SUM(M820)</f>
        <v>2500</v>
      </c>
      <c r="N819" s="165">
        <f>SUM(N820)</f>
        <v>2269</v>
      </c>
      <c r="O819" s="445">
        <f t="shared" si="27"/>
        <v>90.75999999999999</v>
      </c>
    </row>
    <row r="820" spans="10:15" ht="15">
      <c r="J820" s="198">
        <v>343</v>
      </c>
      <c r="K820" s="192" t="s">
        <v>31</v>
      </c>
      <c r="L820" s="192"/>
      <c r="M820" s="165">
        <f>SUM(M821)</f>
        <v>2500</v>
      </c>
      <c r="N820" s="165">
        <v>2269</v>
      </c>
      <c r="O820" s="445">
        <f t="shared" si="27"/>
        <v>90.75999999999999</v>
      </c>
    </row>
    <row r="821" spans="10:15" ht="15">
      <c r="J821" s="198">
        <v>3431</v>
      </c>
      <c r="K821" s="192" t="s">
        <v>31</v>
      </c>
      <c r="L821" s="192"/>
      <c r="M821" s="165">
        <v>2500</v>
      </c>
      <c r="N821" s="165">
        <v>2269</v>
      </c>
      <c r="O821" s="445">
        <f t="shared" si="27"/>
        <v>90.75999999999999</v>
      </c>
    </row>
    <row r="822" spans="10:15" ht="15">
      <c r="J822" s="198">
        <v>4</v>
      </c>
      <c r="K822" s="192" t="s">
        <v>91</v>
      </c>
      <c r="L822" s="192"/>
      <c r="M822" s="165">
        <f>ABS(M823)</f>
        <v>30000</v>
      </c>
      <c r="N822" s="165">
        <f>SUM(N826)</f>
        <v>24000</v>
      </c>
      <c r="O822" s="445">
        <f t="shared" si="27"/>
        <v>80</v>
      </c>
    </row>
    <row r="823" spans="10:15" ht="15">
      <c r="J823" s="198">
        <v>42</v>
      </c>
      <c r="K823" s="293" t="s">
        <v>50</v>
      </c>
      <c r="L823" s="192"/>
      <c r="M823" s="165">
        <f>ABS(M824+M826)</f>
        <v>30000</v>
      </c>
      <c r="N823" s="165">
        <v>0</v>
      </c>
      <c r="O823" s="445">
        <f t="shared" si="27"/>
        <v>0</v>
      </c>
    </row>
    <row r="824" spans="10:15" ht="15">
      <c r="J824" s="198">
        <v>422</v>
      </c>
      <c r="K824" s="293" t="s">
        <v>38</v>
      </c>
      <c r="L824" s="192"/>
      <c r="M824" s="165">
        <f>SUM(M825)</f>
        <v>6000</v>
      </c>
      <c r="N824" s="165">
        <v>0</v>
      </c>
      <c r="O824" s="445">
        <f t="shared" si="27"/>
        <v>0</v>
      </c>
    </row>
    <row r="825" spans="10:15" ht="15">
      <c r="J825" s="198">
        <v>4221</v>
      </c>
      <c r="K825" s="293" t="s">
        <v>152</v>
      </c>
      <c r="L825" s="192"/>
      <c r="M825" s="165">
        <v>6000</v>
      </c>
      <c r="N825" s="165">
        <v>0</v>
      </c>
      <c r="O825" s="445">
        <f t="shared" si="27"/>
        <v>0</v>
      </c>
    </row>
    <row r="826" spans="10:15" ht="15">
      <c r="J826" s="198">
        <v>424</v>
      </c>
      <c r="K826" s="293" t="s">
        <v>762</v>
      </c>
      <c r="L826" s="192"/>
      <c r="M826" s="165">
        <v>24000</v>
      </c>
      <c r="N826" s="165">
        <v>24000</v>
      </c>
      <c r="O826" s="445">
        <f t="shared" si="27"/>
        <v>100</v>
      </c>
    </row>
    <row r="827" spans="10:15" ht="15">
      <c r="J827" s="198">
        <v>4241</v>
      </c>
      <c r="K827" s="293" t="s">
        <v>762</v>
      </c>
      <c r="L827" s="192"/>
      <c r="M827" s="165">
        <v>24000</v>
      </c>
      <c r="N827" s="165">
        <v>24000</v>
      </c>
      <c r="O827" s="445">
        <f t="shared" si="27"/>
        <v>100</v>
      </c>
    </row>
    <row r="828" spans="10:15" ht="15">
      <c r="J828" s="434" t="s">
        <v>69</v>
      </c>
      <c r="K828" s="398" t="s">
        <v>763</v>
      </c>
      <c r="L828" s="201"/>
      <c r="M828" s="174">
        <f>ABS(M831)</f>
        <v>63000</v>
      </c>
      <c r="N828" s="458">
        <f>SUM(N831)</f>
        <v>63000</v>
      </c>
      <c r="O828" s="459">
        <f>AVERAGE(N828/M828*100)</f>
        <v>100</v>
      </c>
    </row>
    <row r="829" spans="10:15" ht="15">
      <c r="J829" s="366" t="s">
        <v>75</v>
      </c>
      <c r="K829" s="367" t="s">
        <v>176</v>
      </c>
      <c r="L829" s="156"/>
      <c r="M829" s="217"/>
      <c r="N829" s="217"/>
      <c r="O829" s="444"/>
    </row>
    <row r="830" spans="10:15" ht="15">
      <c r="J830" s="366" t="s">
        <v>183</v>
      </c>
      <c r="K830" s="367"/>
      <c r="L830" s="156"/>
      <c r="M830" s="217"/>
      <c r="N830" s="217"/>
      <c r="O830" s="444"/>
    </row>
    <row r="831" spans="10:15" ht="15">
      <c r="J831" s="157">
        <v>3</v>
      </c>
      <c r="K831" s="158" t="s">
        <v>45</v>
      </c>
      <c r="L831" s="158"/>
      <c r="M831" s="160">
        <f>ABS(M832)</f>
        <v>63000</v>
      </c>
      <c r="N831" s="165">
        <v>63000</v>
      </c>
      <c r="O831" s="445">
        <f>AVERAGE(N831/M831*100)</f>
        <v>100</v>
      </c>
    </row>
    <row r="832" spans="10:15" ht="15">
      <c r="J832" s="294">
        <v>38</v>
      </c>
      <c r="K832" s="293" t="s">
        <v>33</v>
      </c>
      <c r="L832" s="293"/>
      <c r="M832" s="165">
        <f>ABS(M834)</f>
        <v>63000</v>
      </c>
      <c r="N832" s="165">
        <v>63000</v>
      </c>
      <c r="O832" s="445">
        <f>AVERAGE(N832/M832*100)</f>
        <v>100</v>
      </c>
    </row>
    <row r="833" spans="10:15" ht="15">
      <c r="J833" s="294">
        <v>381</v>
      </c>
      <c r="K833" s="293" t="s">
        <v>34</v>
      </c>
      <c r="L833" s="293"/>
      <c r="M833" s="165">
        <f>SUM(M834)</f>
        <v>63000</v>
      </c>
      <c r="N833" s="165">
        <v>63000</v>
      </c>
      <c r="O833" s="445">
        <f>AVERAGE(N833/M833*100)</f>
        <v>100</v>
      </c>
    </row>
    <row r="834" spans="10:15" ht="15">
      <c r="J834" s="294">
        <v>3811</v>
      </c>
      <c r="K834" s="293" t="s">
        <v>34</v>
      </c>
      <c r="L834" s="293"/>
      <c r="M834" s="165">
        <v>63000</v>
      </c>
      <c r="N834" s="165">
        <v>63000</v>
      </c>
      <c r="O834" s="445">
        <f>AVERAGE(N834/M834*100)</f>
        <v>100</v>
      </c>
    </row>
    <row r="835" spans="10:15" ht="15">
      <c r="J835" s="434" t="s">
        <v>69</v>
      </c>
      <c r="K835" s="398" t="s">
        <v>764</v>
      </c>
      <c r="L835" s="435"/>
      <c r="M835" s="174">
        <f>ABS(M838)</f>
        <v>30000</v>
      </c>
      <c r="N835" s="458">
        <f>SUM(N838)</f>
        <v>30000</v>
      </c>
      <c r="O835" s="459">
        <f>AVERAGE(N835/M835*100)</f>
        <v>100</v>
      </c>
    </row>
    <row r="836" spans="10:15" ht="15">
      <c r="J836" s="366" t="s">
        <v>75</v>
      </c>
      <c r="K836" s="367" t="s">
        <v>176</v>
      </c>
      <c r="L836" s="156"/>
      <c r="M836" s="217"/>
      <c r="N836" s="217"/>
      <c r="O836" s="444"/>
    </row>
    <row r="837" spans="10:15" ht="15">
      <c r="J837" s="366" t="s">
        <v>183</v>
      </c>
      <c r="K837" s="367"/>
      <c r="L837" s="156"/>
      <c r="M837" s="217"/>
      <c r="N837" s="217"/>
      <c r="O837" s="444"/>
    </row>
    <row r="838" spans="10:15" ht="15">
      <c r="J838" s="157">
        <v>3</v>
      </c>
      <c r="K838" s="158" t="s">
        <v>45</v>
      </c>
      <c r="L838" s="158"/>
      <c r="M838" s="160">
        <f>SUM(M839)</f>
        <v>30000</v>
      </c>
      <c r="N838" s="165">
        <v>30000</v>
      </c>
      <c r="O838" s="445">
        <f aca="true" t="shared" si="28" ref="O838:O843">AVERAGE(N838/M838*100)</f>
        <v>100</v>
      </c>
    </row>
    <row r="839" spans="10:15" ht="15">
      <c r="J839" s="294">
        <v>38</v>
      </c>
      <c r="K839" s="293" t="s">
        <v>33</v>
      </c>
      <c r="L839" s="293"/>
      <c r="M839" s="165">
        <f>SUM(M840)</f>
        <v>30000</v>
      </c>
      <c r="N839" s="165">
        <v>30000</v>
      </c>
      <c r="O839" s="445">
        <f t="shared" si="28"/>
        <v>100</v>
      </c>
    </row>
    <row r="840" spans="10:15" ht="15">
      <c r="J840" s="294">
        <v>381</v>
      </c>
      <c r="K840" s="293" t="s">
        <v>34</v>
      </c>
      <c r="L840" s="293"/>
      <c r="M840" s="165">
        <f>SUM(M841)</f>
        <v>30000</v>
      </c>
      <c r="N840" s="165">
        <v>30000</v>
      </c>
      <c r="O840" s="445">
        <f t="shared" si="28"/>
        <v>100</v>
      </c>
    </row>
    <row r="841" spans="10:15" ht="15">
      <c r="J841" s="294">
        <v>3811</v>
      </c>
      <c r="K841" s="293" t="s">
        <v>34</v>
      </c>
      <c r="L841" s="293"/>
      <c r="M841" s="165">
        <v>30000</v>
      </c>
      <c r="N841" s="165">
        <v>30000</v>
      </c>
      <c r="O841" s="445">
        <f t="shared" si="28"/>
        <v>100</v>
      </c>
    </row>
    <row r="842" spans="10:15" ht="15">
      <c r="J842" s="528" t="s">
        <v>765</v>
      </c>
      <c r="K842" s="528"/>
      <c r="L842" s="529"/>
      <c r="M842" s="471">
        <f>SUM(M843+M863+M870)</f>
        <v>1407500</v>
      </c>
      <c r="N842" s="471">
        <f>SUM(N843+N863+N870)</f>
        <v>1421614</v>
      </c>
      <c r="O842" s="523">
        <f t="shared" si="28"/>
        <v>101.00277087033749</v>
      </c>
    </row>
    <row r="843" spans="10:15" ht="15">
      <c r="J843" s="391" t="s">
        <v>766</v>
      </c>
      <c r="K843" s="392"/>
      <c r="L843" s="403"/>
      <c r="M843" s="185">
        <f>SUM(M846+M854)</f>
        <v>897500</v>
      </c>
      <c r="N843" s="456">
        <f>SUM(N846+N854)</f>
        <v>895714</v>
      </c>
      <c r="O843" s="457">
        <f t="shared" si="28"/>
        <v>99.80100278551532</v>
      </c>
    </row>
    <row r="844" spans="10:15" ht="15">
      <c r="J844" s="371" t="s">
        <v>170</v>
      </c>
      <c r="K844" s="421" t="s">
        <v>217</v>
      </c>
      <c r="L844" s="436"/>
      <c r="M844" s="375"/>
      <c r="N844" s="375"/>
      <c r="O844" s="449"/>
    </row>
    <row r="845" spans="10:15" ht="15">
      <c r="J845" s="371" t="s">
        <v>179</v>
      </c>
      <c r="K845" s="367"/>
      <c r="L845" s="388"/>
      <c r="M845" s="375"/>
      <c r="N845" s="375"/>
      <c r="O845" s="449"/>
    </row>
    <row r="846" spans="10:15" ht="15">
      <c r="J846" s="221">
        <v>3</v>
      </c>
      <c r="K846" s="158" t="s">
        <v>45</v>
      </c>
      <c r="L846" s="437"/>
      <c r="M846" s="210">
        <f>SUM(M847)</f>
        <v>69500</v>
      </c>
      <c r="N846" s="199">
        <f>SUM(N847)</f>
        <v>68525</v>
      </c>
      <c r="O846" s="452">
        <f>AVERAGE(N846/M846*100)</f>
        <v>98.59712230215827</v>
      </c>
    </row>
    <row r="847" spans="10:15" ht="15">
      <c r="J847" s="224">
        <v>32</v>
      </c>
      <c r="K847" s="192" t="s">
        <v>46</v>
      </c>
      <c r="L847" s="192"/>
      <c r="M847" s="199">
        <f>SUM(M848+M850)</f>
        <v>69500</v>
      </c>
      <c r="N847" s="199">
        <f>AVERAGE(N848+N850)</f>
        <v>68525</v>
      </c>
      <c r="O847" s="452">
        <f aca="true" t="shared" si="29" ref="O847:O862">AVERAGE(N847/M847*100)</f>
        <v>98.59712230215827</v>
      </c>
    </row>
    <row r="848" spans="10:15" ht="15">
      <c r="J848" s="224">
        <v>322</v>
      </c>
      <c r="K848" s="192" t="s">
        <v>27</v>
      </c>
      <c r="L848" s="192"/>
      <c r="M848" s="199">
        <v>20000</v>
      </c>
      <c r="N848" s="199">
        <v>19800</v>
      </c>
      <c r="O848" s="452">
        <f t="shared" si="29"/>
        <v>99</v>
      </c>
    </row>
    <row r="849" spans="10:15" ht="15">
      <c r="J849" s="224">
        <v>3224</v>
      </c>
      <c r="K849" s="230" t="s">
        <v>127</v>
      </c>
      <c r="L849" s="438"/>
      <c r="M849" s="199">
        <v>20000</v>
      </c>
      <c r="N849" s="199">
        <v>19800</v>
      </c>
      <c r="O849" s="452">
        <f t="shared" si="29"/>
        <v>99</v>
      </c>
    </row>
    <row r="850" spans="10:15" ht="15">
      <c r="J850" s="224">
        <v>323</v>
      </c>
      <c r="K850" s="230" t="s">
        <v>28</v>
      </c>
      <c r="L850" s="438"/>
      <c r="M850" s="199">
        <f>SUM(M851+M852+M853)</f>
        <v>49500</v>
      </c>
      <c r="N850" s="199">
        <f>SUM(N851+N852+N853)</f>
        <v>48725</v>
      </c>
      <c r="O850" s="452">
        <f t="shared" si="29"/>
        <v>98.43434343434343</v>
      </c>
    </row>
    <row r="851" spans="10:15" ht="15">
      <c r="J851" s="221">
        <v>3232</v>
      </c>
      <c r="K851" s="227" t="s">
        <v>95</v>
      </c>
      <c r="L851" s="439"/>
      <c r="M851" s="199">
        <v>20000</v>
      </c>
      <c r="N851" s="440">
        <v>19225</v>
      </c>
      <c r="O851" s="452">
        <f t="shared" si="29"/>
        <v>96.125</v>
      </c>
    </row>
    <row r="852" spans="10:15" ht="15">
      <c r="J852" s="221">
        <v>3237</v>
      </c>
      <c r="K852" s="227" t="s">
        <v>96</v>
      </c>
      <c r="L852" s="439"/>
      <c r="M852" s="199">
        <v>8500</v>
      </c>
      <c r="N852" s="440">
        <v>8500</v>
      </c>
      <c r="O852" s="452">
        <f t="shared" si="29"/>
        <v>100</v>
      </c>
    </row>
    <row r="853" spans="10:15" ht="15">
      <c r="J853" s="221">
        <v>3239</v>
      </c>
      <c r="K853" s="227" t="s">
        <v>288</v>
      </c>
      <c r="L853" s="439"/>
      <c r="M853" s="199">
        <v>21000</v>
      </c>
      <c r="N853" s="440">
        <v>21000</v>
      </c>
      <c r="O853" s="452">
        <f t="shared" si="29"/>
        <v>100</v>
      </c>
    </row>
    <row r="854" spans="10:15" ht="15">
      <c r="J854" s="179">
        <v>4</v>
      </c>
      <c r="K854" s="158" t="s">
        <v>271</v>
      </c>
      <c r="L854" s="159"/>
      <c r="M854" s="165">
        <f>SUM(M858)</f>
        <v>828000</v>
      </c>
      <c r="N854" s="292">
        <f>SUM(N858)</f>
        <v>827189</v>
      </c>
      <c r="O854" s="452">
        <f t="shared" si="29"/>
        <v>99.90205314009661</v>
      </c>
    </row>
    <row r="855" spans="10:15" ht="15">
      <c r="J855" s="296">
        <v>41</v>
      </c>
      <c r="K855" s="293" t="s">
        <v>270</v>
      </c>
      <c r="L855" s="293"/>
      <c r="M855" s="165">
        <f>SUM(M856)</f>
        <v>0</v>
      </c>
      <c r="N855" s="165">
        <v>0</v>
      </c>
      <c r="O855" s="452">
        <v>0</v>
      </c>
    </row>
    <row r="856" spans="10:15" ht="15">
      <c r="J856" s="296">
        <v>412</v>
      </c>
      <c r="K856" s="293" t="s">
        <v>186</v>
      </c>
      <c r="L856" s="293"/>
      <c r="M856" s="165">
        <f>SUM(M857)</f>
        <v>0</v>
      </c>
      <c r="N856" s="165">
        <v>0</v>
      </c>
      <c r="O856" s="452">
        <v>0</v>
      </c>
    </row>
    <row r="857" spans="10:15" ht="15">
      <c r="J857" s="296">
        <v>4126</v>
      </c>
      <c r="K857" s="293" t="s">
        <v>187</v>
      </c>
      <c r="L857" s="293"/>
      <c r="M857" s="165">
        <v>0</v>
      </c>
      <c r="N857" s="165">
        <v>0</v>
      </c>
      <c r="O857" s="452">
        <v>0</v>
      </c>
    </row>
    <row r="858" spans="10:15" ht="15">
      <c r="J858" s="296">
        <v>42</v>
      </c>
      <c r="K858" s="171" t="s">
        <v>36</v>
      </c>
      <c r="L858" s="229"/>
      <c r="M858" s="295">
        <f>SUM(M859+M861)</f>
        <v>828000</v>
      </c>
      <c r="N858" s="165">
        <f>AVERAGE(N859+N861)</f>
        <v>827189</v>
      </c>
      <c r="O858" s="452">
        <f t="shared" si="29"/>
        <v>99.90205314009661</v>
      </c>
    </row>
    <row r="859" spans="10:15" ht="15">
      <c r="J859" s="296">
        <v>421</v>
      </c>
      <c r="K859" s="171" t="s">
        <v>37</v>
      </c>
      <c r="L859" s="229"/>
      <c r="M859" s="295">
        <f>SUM(M860)</f>
        <v>633000</v>
      </c>
      <c r="N859" s="165">
        <f>SUM(N860)</f>
        <v>632760</v>
      </c>
      <c r="O859" s="452">
        <f t="shared" si="29"/>
        <v>99.96208530805687</v>
      </c>
    </row>
    <row r="860" spans="10:15" ht="15">
      <c r="J860" s="296">
        <v>4214</v>
      </c>
      <c r="K860" s="171" t="s">
        <v>258</v>
      </c>
      <c r="L860" s="229"/>
      <c r="M860" s="295">
        <v>633000</v>
      </c>
      <c r="N860" s="165">
        <v>632760</v>
      </c>
      <c r="O860" s="452">
        <f t="shared" si="29"/>
        <v>99.96208530805687</v>
      </c>
    </row>
    <row r="861" spans="10:15" ht="15">
      <c r="J861" s="296">
        <v>422</v>
      </c>
      <c r="K861" s="293" t="s">
        <v>38</v>
      </c>
      <c r="L861" s="293"/>
      <c r="M861" s="295">
        <v>195000</v>
      </c>
      <c r="N861" s="165">
        <v>194429</v>
      </c>
      <c r="O861" s="452">
        <f t="shared" si="29"/>
        <v>99.70717948717949</v>
      </c>
    </row>
    <row r="862" spans="10:15" ht="15">
      <c r="J862" s="296">
        <v>4227</v>
      </c>
      <c r="K862" s="293" t="s">
        <v>147</v>
      </c>
      <c r="L862" s="293"/>
      <c r="M862" s="295">
        <v>195000</v>
      </c>
      <c r="N862" s="165">
        <v>194429</v>
      </c>
      <c r="O862" s="452">
        <f t="shared" si="29"/>
        <v>99.70717948717949</v>
      </c>
    </row>
    <row r="863" spans="10:15" ht="15">
      <c r="J863" s="373" t="s">
        <v>69</v>
      </c>
      <c r="K863" s="370" t="s">
        <v>767</v>
      </c>
      <c r="L863" s="374"/>
      <c r="M863" s="154">
        <v>410000</v>
      </c>
      <c r="N863" s="454">
        <f>SUM(N869)</f>
        <v>425900</v>
      </c>
      <c r="O863" s="455">
        <f>AVERAGE(N863/M863*100)</f>
        <v>103.8780487804878</v>
      </c>
    </row>
    <row r="864" spans="10:15" ht="15">
      <c r="J864" s="366" t="s">
        <v>75</v>
      </c>
      <c r="K864" s="367" t="s">
        <v>198</v>
      </c>
      <c r="L864" s="156"/>
      <c r="M864" s="217"/>
      <c r="N864" s="217"/>
      <c r="O864" s="444"/>
    </row>
    <row r="865" spans="10:15" ht="15">
      <c r="J865" s="366" t="s">
        <v>56</v>
      </c>
      <c r="K865" s="367"/>
      <c r="L865" s="367"/>
      <c r="M865" s="217"/>
      <c r="N865" s="217"/>
      <c r="O865" s="444"/>
    </row>
    <row r="866" spans="10:15" ht="15">
      <c r="J866" s="197">
        <v>3</v>
      </c>
      <c r="K866" s="194" t="s">
        <v>45</v>
      </c>
      <c r="L866" s="158"/>
      <c r="M866" s="160">
        <f>ABS(M867)</f>
        <v>410000</v>
      </c>
      <c r="N866" s="165">
        <v>425900</v>
      </c>
      <c r="O866" s="445">
        <f>AVERAGE(N866/M866*100)</f>
        <v>103.8780487804878</v>
      </c>
    </row>
    <row r="867" spans="10:15" ht="15">
      <c r="J867" s="294">
        <v>38</v>
      </c>
      <c r="K867" s="293" t="s">
        <v>33</v>
      </c>
      <c r="L867" s="293"/>
      <c r="M867" s="165">
        <f>ABS(M869)</f>
        <v>410000</v>
      </c>
      <c r="N867" s="165">
        <v>425900</v>
      </c>
      <c r="O867" s="445">
        <f>AVERAGE(N867/M867*100)</f>
        <v>103.8780487804878</v>
      </c>
    </row>
    <row r="868" spans="10:15" ht="15">
      <c r="J868" s="294">
        <v>381</v>
      </c>
      <c r="K868" s="293" t="s">
        <v>34</v>
      </c>
      <c r="L868" s="293"/>
      <c r="M868" s="165">
        <f>SUM(M869)</f>
        <v>410000</v>
      </c>
      <c r="N868" s="165">
        <v>425900</v>
      </c>
      <c r="O868" s="445">
        <f>AVERAGE(N868/M868*100)</f>
        <v>103.8780487804878</v>
      </c>
    </row>
    <row r="869" spans="10:15" ht="15">
      <c r="J869" s="294">
        <v>3811</v>
      </c>
      <c r="K869" s="293" t="s">
        <v>34</v>
      </c>
      <c r="L869" s="293"/>
      <c r="M869" s="165">
        <v>410000</v>
      </c>
      <c r="N869" s="165">
        <v>425900</v>
      </c>
      <c r="O869" s="445">
        <f>AVERAGE(N869/M869*100)</f>
        <v>103.8780487804878</v>
      </c>
    </row>
    <row r="870" spans="10:15" ht="15">
      <c r="J870" s="368" t="s">
        <v>69</v>
      </c>
      <c r="K870" s="370" t="s">
        <v>768</v>
      </c>
      <c r="L870" s="374"/>
      <c r="M870" s="154">
        <f>ABS(M873)</f>
        <v>100000</v>
      </c>
      <c r="N870" s="454">
        <f>SUM(N873)</f>
        <v>100000</v>
      </c>
      <c r="O870" s="455">
        <f>AVERAGE(N870/M870*100)</f>
        <v>100</v>
      </c>
    </row>
    <row r="871" spans="10:15" ht="15">
      <c r="J871" s="371" t="s">
        <v>75</v>
      </c>
      <c r="K871" s="367" t="s">
        <v>73</v>
      </c>
      <c r="L871" s="367"/>
      <c r="M871" s="217"/>
      <c r="N871" s="217"/>
      <c r="O871" s="444"/>
    </row>
    <row r="872" spans="10:15" ht="15">
      <c r="J872" s="371" t="s">
        <v>183</v>
      </c>
      <c r="K872" s="367"/>
      <c r="L872" s="367"/>
      <c r="M872" s="217"/>
      <c r="N872" s="217"/>
      <c r="O872" s="444"/>
    </row>
    <row r="873" spans="10:15" ht="15">
      <c r="J873" s="157">
        <v>3</v>
      </c>
      <c r="K873" s="158" t="s">
        <v>4</v>
      </c>
      <c r="L873" s="158"/>
      <c r="M873" s="160">
        <f>ABS(M874)</f>
        <v>100000</v>
      </c>
      <c r="N873" s="165">
        <v>100000</v>
      </c>
      <c r="O873" s="445">
        <f>AVERAGE(N873/M873*100)</f>
        <v>100</v>
      </c>
    </row>
    <row r="874" spans="10:15" ht="15">
      <c r="J874" s="294">
        <v>38</v>
      </c>
      <c r="K874" s="293" t="s">
        <v>82</v>
      </c>
      <c r="L874" s="293"/>
      <c r="M874" s="165">
        <f>ABS(M876)</f>
        <v>100000</v>
      </c>
      <c r="N874" s="165">
        <v>100000</v>
      </c>
      <c r="O874" s="445">
        <f>AVERAGE(N874/M874*100)</f>
        <v>100</v>
      </c>
    </row>
    <row r="875" spans="10:15" ht="15">
      <c r="J875" s="294">
        <v>381</v>
      </c>
      <c r="K875" s="293" t="s">
        <v>34</v>
      </c>
      <c r="L875" s="293"/>
      <c r="M875" s="165">
        <f>SUM(M876)</f>
        <v>100000</v>
      </c>
      <c r="N875" s="165">
        <v>100000</v>
      </c>
      <c r="O875" s="445">
        <f>AVERAGE(N875/M875*100)</f>
        <v>100</v>
      </c>
    </row>
    <row r="876" spans="10:15" ht="15">
      <c r="J876" s="294">
        <v>3811</v>
      </c>
      <c r="K876" s="293" t="s">
        <v>34</v>
      </c>
      <c r="L876" s="293"/>
      <c r="M876" s="165">
        <v>100000</v>
      </c>
      <c r="N876" s="165">
        <v>100000</v>
      </c>
      <c r="O876" s="445">
        <f>AVERAGE(N876/M876*100)</f>
        <v>100</v>
      </c>
    </row>
    <row r="877" spans="10:15" ht="21" customHeight="1">
      <c r="J877" s="572" t="s">
        <v>787</v>
      </c>
      <c r="K877" s="572"/>
      <c r="L877" s="572"/>
      <c r="M877" s="572"/>
      <c r="N877" s="572"/>
      <c r="O877" s="572"/>
    </row>
    <row r="878" spans="10:15" ht="32.25" customHeight="1">
      <c r="J878" s="571" t="s">
        <v>788</v>
      </c>
      <c r="K878" s="571"/>
      <c r="L878" s="571"/>
      <c r="M878" s="571"/>
      <c r="N878" s="571"/>
      <c r="O878" s="571"/>
    </row>
    <row r="880" ht="15">
      <c r="J880" t="s">
        <v>793</v>
      </c>
    </row>
    <row r="881" ht="15">
      <c r="J881" t="s">
        <v>791</v>
      </c>
    </row>
    <row r="882" ht="15">
      <c r="J882" t="s">
        <v>792</v>
      </c>
    </row>
    <row r="883" spans="10:15" ht="30" customHeight="1">
      <c r="J883" s="573"/>
      <c r="K883" s="573"/>
      <c r="L883" s="573"/>
      <c r="M883" s="573"/>
      <c r="N883" s="573"/>
      <c r="O883" s="573"/>
    </row>
    <row r="884" spans="10:15" ht="15">
      <c r="J884" s="573"/>
      <c r="K884" s="573"/>
      <c r="L884" s="573"/>
      <c r="M884" s="573"/>
      <c r="N884" s="573"/>
      <c r="O884" s="573"/>
    </row>
    <row r="885" spans="10:15" ht="15">
      <c r="J885" s="573"/>
      <c r="K885" s="573"/>
      <c r="L885" s="573"/>
      <c r="M885" s="573"/>
      <c r="N885" s="573"/>
      <c r="O885" s="573"/>
    </row>
  </sheetData>
  <sheetProtection/>
  <mergeCells count="33">
    <mergeCell ref="J319:L319"/>
    <mergeCell ref="J326:L326"/>
    <mergeCell ref="J343:L343"/>
    <mergeCell ref="J9:L9"/>
    <mergeCell ref="J72:L72"/>
    <mergeCell ref="A2:A4"/>
    <mergeCell ref="B4:H4"/>
    <mergeCell ref="I3:I4"/>
    <mergeCell ref="J7:L7"/>
    <mergeCell ref="J8:L8"/>
    <mergeCell ref="J73:L73"/>
    <mergeCell ref="J150:L150"/>
    <mergeCell ref="J181:L181"/>
    <mergeCell ref="J203:L203"/>
    <mergeCell ref="J308:L308"/>
    <mergeCell ref="J310:L310"/>
    <mergeCell ref="J665:L665"/>
    <mergeCell ref="J368:L368"/>
    <mergeCell ref="J384:L384"/>
    <mergeCell ref="J397:L397"/>
    <mergeCell ref="J404:L404"/>
    <mergeCell ref="J435:L435"/>
    <mergeCell ref="J456:L456"/>
    <mergeCell ref="J878:O878"/>
    <mergeCell ref="J877:O877"/>
    <mergeCell ref="J883:O883"/>
    <mergeCell ref="J884:O884"/>
    <mergeCell ref="J885:O885"/>
    <mergeCell ref="J530:L530"/>
    <mergeCell ref="J566:L566"/>
    <mergeCell ref="J589:L589"/>
    <mergeCell ref="J596:L596"/>
    <mergeCell ref="J647:L647"/>
  </mergeCells>
  <printOptions gridLines="1"/>
  <pageMargins left="0.7" right="0.7" top="0.75" bottom="0.75" header="0.3" footer="0.3"/>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F14"/>
  <sheetViews>
    <sheetView zoomScale="118" zoomScaleNormal="118" zoomScalePageLayoutView="0" workbookViewId="0" topLeftCell="A1">
      <selection activeCell="A5" sqref="A5:F5"/>
    </sheetView>
  </sheetViews>
  <sheetFormatPr defaultColWidth="9.140625" defaultRowHeight="15"/>
  <cols>
    <col min="1" max="1" width="21.421875" style="0" customWidth="1"/>
    <col min="2" max="2" width="14.140625" style="0" customWidth="1"/>
    <col min="3" max="3" width="17.00390625" style="0" customWidth="1"/>
    <col min="4" max="4" width="13.00390625" style="0" customWidth="1"/>
    <col min="5" max="5" width="12.57421875" style="0" customWidth="1"/>
    <col min="6" max="6" width="8.421875" style="0" customWidth="1"/>
  </cols>
  <sheetData>
    <row r="1" ht="15">
      <c r="A1" s="301" t="s">
        <v>593</v>
      </c>
    </row>
    <row r="2" ht="15">
      <c r="A2" s="301" t="s">
        <v>594</v>
      </c>
    </row>
    <row r="3" ht="15">
      <c r="A3" s="301" t="s">
        <v>595</v>
      </c>
    </row>
    <row r="4" spans="1:6" ht="15">
      <c r="A4" s="333"/>
      <c r="B4" s="334"/>
      <c r="C4" s="334"/>
      <c r="D4" s="334"/>
      <c r="E4" s="334"/>
      <c r="F4" s="335"/>
    </row>
    <row r="5" spans="1:6" ht="15">
      <c r="A5" s="598" t="s">
        <v>591</v>
      </c>
      <c r="B5" s="599"/>
      <c r="C5" s="599"/>
      <c r="D5" s="599"/>
      <c r="E5" s="599"/>
      <c r="F5" s="600"/>
    </row>
    <row r="6" spans="1:6" ht="15">
      <c r="A6" s="598" t="s">
        <v>774</v>
      </c>
      <c r="B6" s="599"/>
      <c r="C6" s="599"/>
      <c r="D6" s="599"/>
      <c r="E6" s="599"/>
      <c r="F6" s="600"/>
    </row>
    <row r="7" spans="1:6" ht="15">
      <c r="A7" s="339"/>
      <c r="B7" s="340"/>
      <c r="C7" s="341"/>
      <c r="D7" s="337"/>
      <c r="E7" s="337"/>
      <c r="F7" s="338"/>
    </row>
    <row r="8" spans="1:6" ht="15">
      <c r="A8" s="256"/>
      <c r="B8" s="257"/>
      <c r="C8" s="258"/>
      <c r="D8" s="259" t="s">
        <v>553</v>
      </c>
      <c r="E8" s="260" t="s">
        <v>231</v>
      </c>
      <c r="F8" s="260" t="s">
        <v>233</v>
      </c>
    </row>
    <row r="9" spans="1:6" ht="15">
      <c r="A9" s="261"/>
      <c r="B9" s="262" t="s">
        <v>554</v>
      </c>
      <c r="C9" s="263"/>
      <c r="D9" s="264" t="s">
        <v>239</v>
      </c>
      <c r="E9" s="265" t="s">
        <v>250</v>
      </c>
      <c r="F9" s="266" t="s">
        <v>555</v>
      </c>
    </row>
    <row r="10" spans="1:6" ht="15">
      <c r="A10" s="272"/>
      <c r="B10" s="273"/>
      <c r="C10" s="274">
        <v>1</v>
      </c>
      <c r="D10" s="267">
        <v>2</v>
      </c>
      <c r="E10" s="268">
        <v>3</v>
      </c>
      <c r="F10" s="268">
        <v>4</v>
      </c>
    </row>
    <row r="11" spans="1:6" ht="15">
      <c r="A11" s="275" t="s">
        <v>556</v>
      </c>
      <c r="B11" s="276"/>
      <c r="C11" s="277"/>
      <c r="D11" s="271">
        <f>SUM(D12+D14)</f>
        <v>20543035</v>
      </c>
      <c r="E11" s="269">
        <f>SUM(E12+E14)</f>
        <v>21132085</v>
      </c>
      <c r="F11" s="270">
        <f>AVERAGE(E11/D11*100)</f>
        <v>102.86739520231554</v>
      </c>
    </row>
    <row r="12" spans="1:6" ht="15">
      <c r="A12" s="595" t="s">
        <v>87</v>
      </c>
      <c r="B12" s="596"/>
      <c r="C12" s="597"/>
      <c r="D12" s="278">
        <v>625500</v>
      </c>
      <c r="E12" s="278">
        <v>541395</v>
      </c>
      <c r="F12" s="279">
        <f>AVERAGE(E12/D12*100)</f>
        <v>86.55395683453237</v>
      </c>
    </row>
    <row r="13" spans="1:6" ht="15">
      <c r="A13" s="342"/>
      <c r="B13" s="343"/>
      <c r="C13" s="343"/>
      <c r="D13" s="343"/>
      <c r="E13" s="343"/>
      <c r="F13" s="344"/>
    </row>
    <row r="14" spans="1:6" ht="15">
      <c r="A14" s="595" t="s">
        <v>557</v>
      </c>
      <c r="B14" s="596"/>
      <c r="C14" s="597"/>
      <c r="D14" s="278">
        <v>19917535</v>
      </c>
      <c r="E14" s="278">
        <v>20590690</v>
      </c>
      <c r="F14" s="279">
        <f>AVERAGE(E14/D14*100)</f>
        <v>103.37971039086915</v>
      </c>
    </row>
  </sheetData>
  <sheetProtection/>
  <mergeCells count="4">
    <mergeCell ref="A12:C12"/>
    <mergeCell ref="A14:C14"/>
    <mergeCell ref="A6:F6"/>
    <mergeCell ref="A5:F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14"/>
  <sheetViews>
    <sheetView zoomScale="142" zoomScaleNormal="142" zoomScalePageLayoutView="0" workbookViewId="0" topLeftCell="A1">
      <selection activeCell="A5" sqref="A5:F5"/>
    </sheetView>
  </sheetViews>
  <sheetFormatPr defaultColWidth="9.140625" defaultRowHeight="15"/>
  <cols>
    <col min="3" max="3" width="36.8515625" style="0" customWidth="1"/>
    <col min="4" max="4" width="10.421875" style="0" customWidth="1"/>
    <col min="5" max="5" width="9.57421875" style="0" customWidth="1"/>
    <col min="6" max="6" width="6.00390625" style="0" customWidth="1"/>
  </cols>
  <sheetData>
    <row r="1" ht="15">
      <c r="A1" s="301" t="s">
        <v>593</v>
      </c>
    </row>
    <row r="2" ht="15">
      <c r="A2" s="301" t="s">
        <v>594</v>
      </c>
    </row>
    <row r="3" ht="15">
      <c r="A3" s="301" t="s">
        <v>595</v>
      </c>
    </row>
    <row r="4" spans="1:6" ht="15">
      <c r="A4" s="333"/>
      <c r="B4" s="334"/>
      <c r="C4" s="334"/>
      <c r="D4" s="334"/>
      <c r="E4" s="334"/>
      <c r="F4" s="335"/>
    </row>
    <row r="5" spans="1:6" ht="15" customHeight="1">
      <c r="A5" s="598" t="s">
        <v>590</v>
      </c>
      <c r="B5" s="599"/>
      <c r="C5" s="599"/>
      <c r="D5" s="599"/>
      <c r="E5" s="599"/>
      <c r="F5" s="600"/>
    </row>
    <row r="6" spans="1:6" ht="15">
      <c r="A6" s="598" t="s">
        <v>774</v>
      </c>
      <c r="B6" s="599"/>
      <c r="C6" s="599"/>
      <c r="D6" s="599"/>
      <c r="E6" s="599"/>
      <c r="F6" s="600"/>
    </row>
    <row r="7" spans="1:6" ht="15">
      <c r="A7" s="336"/>
      <c r="B7" s="337"/>
      <c r="C7" s="337"/>
      <c r="D7" s="337"/>
      <c r="E7" s="337"/>
      <c r="F7" s="338"/>
    </row>
    <row r="8" spans="1:6" ht="15">
      <c r="A8" s="473"/>
      <c r="B8" s="473"/>
      <c r="C8" s="474"/>
      <c r="D8" s="473"/>
      <c r="E8" s="473"/>
      <c r="F8" s="475"/>
    </row>
    <row r="9" spans="1:6" ht="15">
      <c r="A9" s="476" t="s">
        <v>65</v>
      </c>
      <c r="B9" s="477" t="s">
        <v>67</v>
      </c>
      <c r="C9" s="478"/>
      <c r="D9" s="479" t="s">
        <v>782</v>
      </c>
      <c r="E9" s="479" t="s">
        <v>231</v>
      </c>
      <c r="F9" s="480" t="s">
        <v>233</v>
      </c>
    </row>
    <row r="10" spans="1:6" ht="15">
      <c r="A10" s="481" t="s">
        <v>66</v>
      </c>
      <c r="B10" s="482"/>
      <c r="C10" s="483"/>
      <c r="D10" s="479">
        <v>2020</v>
      </c>
      <c r="E10" s="479" t="s">
        <v>599</v>
      </c>
      <c r="F10" s="480" t="s">
        <v>558</v>
      </c>
    </row>
    <row r="11" spans="1:6" ht="15">
      <c r="A11" s="484"/>
      <c r="B11" s="485"/>
      <c r="C11" s="486"/>
      <c r="D11" s="487">
        <v>1</v>
      </c>
      <c r="E11" s="487">
        <v>2</v>
      </c>
      <c r="F11" s="488"/>
    </row>
    <row r="12" spans="1:6" ht="15">
      <c r="A12" s="150" t="s">
        <v>68</v>
      </c>
      <c r="B12" s="151"/>
      <c r="C12" s="151"/>
      <c r="D12" s="212"/>
      <c r="E12" s="212"/>
      <c r="F12" s="280"/>
    </row>
    <row r="13" spans="1:6" ht="15">
      <c r="A13" s="601" t="s">
        <v>87</v>
      </c>
      <c r="B13" s="601"/>
      <c r="C13" s="593"/>
      <c r="D13" s="471">
        <f>SUM(D14)</f>
        <v>625500</v>
      </c>
      <c r="E13" s="471">
        <f>SUM(E14)</f>
        <v>541395</v>
      </c>
      <c r="F13" s="472">
        <f>AVERAGE(E13/D13*100)</f>
        <v>86.55395683453237</v>
      </c>
    </row>
    <row r="14" spans="1:6" ht="15">
      <c r="A14" s="157">
        <v>3</v>
      </c>
      <c r="B14" s="158" t="s">
        <v>45</v>
      </c>
      <c r="C14" s="159"/>
      <c r="D14" s="160">
        <f>SUM(D15+D28)</f>
        <v>625500</v>
      </c>
      <c r="E14" s="160">
        <f>AVERAGE(E15+E28)</f>
        <v>541395</v>
      </c>
      <c r="F14" s="300">
        <f aca="true" t="shared" si="0" ref="F14:F30">AVERAGE(E14/D14*100)</f>
        <v>86.55395683453237</v>
      </c>
    </row>
    <row r="15" spans="1:6" ht="15">
      <c r="A15" s="162">
        <v>32</v>
      </c>
      <c r="B15" s="163" t="s">
        <v>25</v>
      </c>
      <c r="C15" s="164"/>
      <c r="D15" s="165">
        <f>SUM(D16+D18+D20+D23)</f>
        <v>605500</v>
      </c>
      <c r="E15" s="165">
        <f>AVERAGE(E16+E18+E20+E23)</f>
        <v>521845</v>
      </c>
      <c r="F15" s="300">
        <f t="shared" si="0"/>
        <v>86.18414533443435</v>
      </c>
    </row>
    <row r="16" spans="1:6" ht="15">
      <c r="A16" s="162">
        <v>321</v>
      </c>
      <c r="B16" s="163" t="s">
        <v>26</v>
      </c>
      <c r="C16" s="164"/>
      <c r="D16" s="165">
        <f>SUM(D17)</f>
        <v>15000</v>
      </c>
      <c r="E16" s="165">
        <f>AVERAGE(E17)</f>
        <v>12298</v>
      </c>
      <c r="F16" s="300">
        <f t="shared" si="0"/>
        <v>81.98666666666666</v>
      </c>
    </row>
    <row r="17" spans="1:6" ht="15">
      <c r="A17" s="162">
        <v>3211</v>
      </c>
      <c r="B17" s="163" t="s">
        <v>281</v>
      </c>
      <c r="C17" s="164"/>
      <c r="D17" s="165">
        <v>15000</v>
      </c>
      <c r="E17" s="165">
        <v>12298</v>
      </c>
      <c r="F17" s="300">
        <f t="shared" si="0"/>
        <v>81.98666666666666</v>
      </c>
    </row>
    <row r="18" spans="1:6" ht="15">
      <c r="A18" s="162">
        <v>322</v>
      </c>
      <c r="B18" s="163" t="s">
        <v>80</v>
      </c>
      <c r="C18" s="164"/>
      <c r="D18" s="165">
        <f>SUM(D19)</f>
        <v>65000</v>
      </c>
      <c r="E18" s="165">
        <f>AVERAGE(E19)</f>
        <v>55753</v>
      </c>
      <c r="F18" s="300">
        <f t="shared" si="0"/>
        <v>85.77384615384615</v>
      </c>
    </row>
    <row r="19" spans="1:6" ht="15">
      <c r="A19" s="162">
        <v>3223</v>
      </c>
      <c r="B19" s="163" t="s">
        <v>559</v>
      </c>
      <c r="C19" s="164"/>
      <c r="D19" s="165">
        <v>65000</v>
      </c>
      <c r="E19" s="165">
        <v>55753</v>
      </c>
      <c r="F19" s="300">
        <f t="shared" si="0"/>
        <v>85.77384615384615</v>
      </c>
    </row>
    <row r="20" spans="1:6" ht="15">
      <c r="A20" s="162">
        <v>323</v>
      </c>
      <c r="B20" s="163" t="s">
        <v>28</v>
      </c>
      <c r="C20" s="164"/>
      <c r="D20" s="165">
        <f>SUM(D21+D22)</f>
        <v>194000</v>
      </c>
      <c r="E20" s="165">
        <f>AVERAGE(E21+E22)</f>
        <v>173939</v>
      </c>
      <c r="F20" s="300">
        <f t="shared" si="0"/>
        <v>89.65927835051546</v>
      </c>
    </row>
    <row r="21" spans="1:6" ht="15">
      <c r="A21" s="167">
        <v>3233</v>
      </c>
      <c r="B21" s="168" t="s">
        <v>92</v>
      </c>
      <c r="C21" s="169"/>
      <c r="D21" s="165">
        <v>86000</v>
      </c>
      <c r="E21" s="165">
        <v>71045</v>
      </c>
      <c r="F21" s="300">
        <f t="shared" si="0"/>
        <v>82.61046511627907</v>
      </c>
    </row>
    <row r="22" spans="1:6" ht="15">
      <c r="A22" s="167">
        <v>3235</v>
      </c>
      <c r="B22" s="168" t="s">
        <v>560</v>
      </c>
      <c r="C22" s="169"/>
      <c r="D22" s="165">
        <v>108000</v>
      </c>
      <c r="E22" s="165">
        <v>102894</v>
      </c>
      <c r="F22" s="300">
        <f t="shared" si="0"/>
        <v>95.27222222222223</v>
      </c>
    </row>
    <row r="23" spans="1:6" ht="15">
      <c r="A23" s="167">
        <v>329</v>
      </c>
      <c r="B23" s="168" t="s">
        <v>62</v>
      </c>
      <c r="C23" s="169"/>
      <c r="D23" s="165">
        <f>SUM(D24+D25+D26+D27)</f>
        <v>331500</v>
      </c>
      <c r="E23" s="165">
        <f>AVERAGE(E24+E25+E26+E27)</f>
        <v>279855</v>
      </c>
      <c r="F23" s="300">
        <f t="shared" si="0"/>
        <v>84.42081447963801</v>
      </c>
    </row>
    <row r="24" spans="1:6" ht="15">
      <c r="A24" s="167">
        <v>3291</v>
      </c>
      <c r="B24" s="48" t="s">
        <v>561</v>
      </c>
      <c r="C24" s="48"/>
      <c r="D24" s="56">
        <v>45000</v>
      </c>
      <c r="E24" s="56">
        <v>40871</v>
      </c>
      <c r="F24" s="300">
        <f t="shared" si="0"/>
        <v>90.82444444444444</v>
      </c>
    </row>
    <row r="25" spans="1:6" ht="15">
      <c r="A25" s="167">
        <v>3292</v>
      </c>
      <c r="B25" s="163" t="s">
        <v>562</v>
      </c>
      <c r="C25" s="164"/>
      <c r="D25" s="165">
        <v>32000</v>
      </c>
      <c r="E25" s="165">
        <v>30667</v>
      </c>
      <c r="F25" s="300">
        <f t="shared" si="0"/>
        <v>95.83437500000001</v>
      </c>
    </row>
    <row r="26" spans="1:6" ht="15">
      <c r="A26" s="167">
        <v>3293</v>
      </c>
      <c r="B26" s="163" t="s">
        <v>276</v>
      </c>
      <c r="C26" s="164"/>
      <c r="D26" s="165">
        <v>180000</v>
      </c>
      <c r="E26" s="165">
        <v>164271</v>
      </c>
      <c r="F26" s="300">
        <f t="shared" si="0"/>
        <v>91.26166666666666</v>
      </c>
    </row>
    <row r="27" spans="1:6" ht="15">
      <c r="A27" s="167">
        <v>3299</v>
      </c>
      <c r="B27" s="168" t="s">
        <v>29</v>
      </c>
      <c r="C27" s="169"/>
      <c r="D27" s="170">
        <v>74500</v>
      </c>
      <c r="E27" s="170">
        <v>44046</v>
      </c>
      <c r="F27" s="300">
        <f t="shared" si="0"/>
        <v>59.122147651006706</v>
      </c>
    </row>
    <row r="28" spans="1:6" ht="15">
      <c r="A28" s="162">
        <v>38</v>
      </c>
      <c r="B28" s="163" t="s">
        <v>33</v>
      </c>
      <c r="C28" s="164"/>
      <c r="D28" s="170">
        <v>20000</v>
      </c>
      <c r="E28" s="170">
        <f>AVERAGE(E29)</f>
        <v>19550</v>
      </c>
      <c r="F28" s="300">
        <f t="shared" si="0"/>
        <v>97.75</v>
      </c>
    </row>
    <row r="29" spans="1:6" ht="15">
      <c r="A29" s="175">
        <v>381</v>
      </c>
      <c r="B29" s="176" t="s">
        <v>34</v>
      </c>
      <c r="C29" s="177"/>
      <c r="D29" s="170">
        <v>20000</v>
      </c>
      <c r="E29" s="170">
        <f>AVERAGE(E30)</f>
        <v>19550</v>
      </c>
      <c r="F29" s="300">
        <f t="shared" si="0"/>
        <v>97.75</v>
      </c>
    </row>
    <row r="30" spans="1:6" ht="15">
      <c r="A30" s="296">
        <v>3811</v>
      </c>
      <c r="B30" s="297" t="s">
        <v>279</v>
      </c>
      <c r="C30" s="297"/>
      <c r="D30" s="170">
        <v>20000</v>
      </c>
      <c r="E30" s="170">
        <v>19550</v>
      </c>
      <c r="F30" s="300">
        <f t="shared" si="0"/>
        <v>97.75</v>
      </c>
    </row>
    <row r="31" spans="1:6" ht="15">
      <c r="A31" s="601" t="s">
        <v>177</v>
      </c>
      <c r="B31" s="601"/>
      <c r="C31" s="601"/>
      <c r="D31" s="471">
        <f>SUM(D32+D88)</f>
        <v>19917535</v>
      </c>
      <c r="E31" s="471">
        <f>SUM(E32+E88)</f>
        <v>20590690</v>
      </c>
      <c r="F31" s="472">
        <f>AVERAGE(E31/D31*100)</f>
        <v>103.37971039086915</v>
      </c>
    </row>
    <row r="32" spans="1:6" ht="15">
      <c r="A32" s="282">
        <v>3</v>
      </c>
      <c r="B32" s="283" t="s">
        <v>45</v>
      </c>
      <c r="C32" s="283"/>
      <c r="D32" s="284">
        <f>SUM(D33+D40+D68+D75+D79+D83)</f>
        <v>9938300</v>
      </c>
      <c r="E32" s="284">
        <f>SUM(E33+E40+E68+E75+E79+E83)</f>
        <v>9810904</v>
      </c>
      <c r="F32" s="285">
        <f>AVERAGE(E32/D32*100)</f>
        <v>98.71813086745217</v>
      </c>
    </row>
    <row r="33" spans="1:6" ht="15">
      <c r="A33" s="162">
        <v>31</v>
      </c>
      <c r="B33" s="168" t="s">
        <v>23</v>
      </c>
      <c r="C33" s="168"/>
      <c r="D33" s="56">
        <f>SUM(D34+D36+D38)</f>
        <v>2249000</v>
      </c>
      <c r="E33" s="56">
        <f>SUM(E34+E36+E38)</f>
        <v>2150096</v>
      </c>
      <c r="F33" s="281">
        <f aca="true" t="shared" si="1" ref="F33:F70">AVERAGE(E33/D33*100)</f>
        <v>95.60231213872832</v>
      </c>
    </row>
    <row r="34" spans="1:6" ht="15">
      <c r="A34" s="182">
        <v>311</v>
      </c>
      <c r="B34" s="164" t="s">
        <v>88</v>
      </c>
      <c r="C34" s="183"/>
      <c r="D34" s="56">
        <f>SUM(D35)</f>
        <v>1779000</v>
      </c>
      <c r="E34" s="56">
        <f>SUM(E35)</f>
        <v>1677452</v>
      </c>
      <c r="F34" s="281">
        <f t="shared" si="1"/>
        <v>94.29184935356942</v>
      </c>
    </row>
    <row r="35" spans="1:6" ht="15">
      <c r="A35" s="182">
        <v>3111</v>
      </c>
      <c r="B35" s="159" t="s">
        <v>282</v>
      </c>
      <c r="C35" s="231"/>
      <c r="D35" s="56">
        <v>1779000</v>
      </c>
      <c r="E35" s="56">
        <v>1677452</v>
      </c>
      <c r="F35" s="281">
        <f t="shared" si="1"/>
        <v>94.29184935356942</v>
      </c>
    </row>
    <row r="36" spans="1:6" ht="15">
      <c r="A36" s="162">
        <v>312</v>
      </c>
      <c r="B36" s="158" t="s">
        <v>24</v>
      </c>
      <c r="C36" s="158"/>
      <c r="D36" s="56">
        <f>SUM(D37)</f>
        <v>220000</v>
      </c>
      <c r="E36" s="56">
        <f>SUM(E37)</f>
        <v>218933</v>
      </c>
      <c r="F36" s="281">
        <f t="shared" si="1"/>
        <v>99.515</v>
      </c>
    </row>
    <row r="37" spans="1:6" ht="15">
      <c r="A37" s="162">
        <v>3121</v>
      </c>
      <c r="B37" s="158" t="s">
        <v>24</v>
      </c>
      <c r="C37" s="158"/>
      <c r="D37" s="56">
        <v>220000</v>
      </c>
      <c r="E37" s="56">
        <v>218933</v>
      </c>
      <c r="F37" s="281">
        <f t="shared" si="1"/>
        <v>99.515</v>
      </c>
    </row>
    <row r="38" spans="1:6" ht="15">
      <c r="A38" s="162">
        <v>313</v>
      </c>
      <c r="B38" s="163" t="s">
        <v>47</v>
      </c>
      <c r="C38" s="163"/>
      <c r="D38" s="56">
        <f>SUM(D39)</f>
        <v>250000</v>
      </c>
      <c r="E38" s="56">
        <f>SUM(E39)</f>
        <v>253711</v>
      </c>
      <c r="F38" s="281">
        <f t="shared" si="1"/>
        <v>101.48440000000001</v>
      </c>
    </row>
    <row r="39" spans="1:6" ht="15">
      <c r="A39" s="162">
        <v>3132</v>
      </c>
      <c r="B39" s="163" t="s">
        <v>563</v>
      </c>
      <c r="C39" s="163"/>
      <c r="D39" s="56">
        <v>250000</v>
      </c>
      <c r="E39" s="56">
        <v>253711</v>
      </c>
      <c r="F39" s="281">
        <f t="shared" si="1"/>
        <v>101.48440000000001</v>
      </c>
    </row>
    <row r="40" spans="1:6" ht="15">
      <c r="A40" s="162">
        <v>32</v>
      </c>
      <c r="B40" s="163" t="s">
        <v>46</v>
      </c>
      <c r="C40" s="163"/>
      <c r="D40" s="165">
        <f>SUM(D41+D45+D51+D61)</f>
        <v>5133100</v>
      </c>
      <c r="E40" s="165">
        <f>SUM(E41+E45+E51+E61)</f>
        <v>5091731</v>
      </c>
      <c r="F40" s="281">
        <f t="shared" si="1"/>
        <v>99.19407375659932</v>
      </c>
    </row>
    <row r="41" spans="1:6" ht="15">
      <c r="A41" s="162">
        <v>321</v>
      </c>
      <c r="B41" s="163" t="s">
        <v>26</v>
      </c>
      <c r="C41" s="163"/>
      <c r="D41" s="165">
        <f>SUM(D42+D43+D44)</f>
        <v>51000</v>
      </c>
      <c r="E41" s="165">
        <f>SUM(E42+E43+E44)</f>
        <v>41490</v>
      </c>
      <c r="F41" s="281">
        <f t="shared" si="1"/>
        <v>81.35294117647058</v>
      </c>
    </row>
    <row r="42" spans="1:6" ht="15">
      <c r="A42" s="162">
        <v>3211</v>
      </c>
      <c r="B42" s="163" t="s">
        <v>281</v>
      </c>
      <c r="C42" s="163"/>
      <c r="D42" s="165">
        <v>10000</v>
      </c>
      <c r="E42" s="165">
        <v>5130</v>
      </c>
      <c r="F42" s="281">
        <f t="shared" si="1"/>
        <v>51.300000000000004</v>
      </c>
    </row>
    <row r="43" spans="1:6" ht="15">
      <c r="A43" s="162">
        <v>3212</v>
      </c>
      <c r="B43" s="163" t="s">
        <v>564</v>
      </c>
      <c r="C43" s="163"/>
      <c r="D43" s="165">
        <v>15000</v>
      </c>
      <c r="E43" s="165">
        <v>10950</v>
      </c>
      <c r="F43" s="281">
        <f t="shared" si="1"/>
        <v>73</v>
      </c>
    </row>
    <row r="44" spans="1:6" ht="15">
      <c r="A44" s="162">
        <v>3213</v>
      </c>
      <c r="B44" s="163" t="s">
        <v>93</v>
      </c>
      <c r="C44" s="163"/>
      <c r="D44" s="56">
        <v>26000</v>
      </c>
      <c r="E44" s="56">
        <v>25410</v>
      </c>
      <c r="F44" s="281">
        <f t="shared" si="1"/>
        <v>97.73076923076923</v>
      </c>
    </row>
    <row r="45" spans="1:6" ht="15">
      <c r="A45" s="162">
        <v>322</v>
      </c>
      <c r="B45" s="163" t="s">
        <v>27</v>
      </c>
      <c r="C45" s="163"/>
      <c r="D45" s="165">
        <f>SUM(D46+D47+D48+D49+D50)</f>
        <v>763300</v>
      </c>
      <c r="E45" s="165">
        <f>AVERAGE(E46+E47+E48+E49)</f>
        <v>760650</v>
      </c>
      <c r="F45" s="281">
        <f t="shared" si="1"/>
        <v>99.65282326739158</v>
      </c>
    </row>
    <row r="46" spans="1:6" ht="15">
      <c r="A46" s="162">
        <v>3221</v>
      </c>
      <c r="B46" s="163" t="s">
        <v>565</v>
      </c>
      <c r="C46" s="163"/>
      <c r="D46" s="56">
        <v>141300</v>
      </c>
      <c r="E46" s="56">
        <v>128436</v>
      </c>
      <c r="F46" s="281">
        <f t="shared" si="1"/>
        <v>90.895966029724</v>
      </c>
    </row>
    <row r="47" spans="1:6" ht="15">
      <c r="A47" s="162">
        <v>3223</v>
      </c>
      <c r="B47" s="163" t="s">
        <v>89</v>
      </c>
      <c r="C47" s="163"/>
      <c r="D47" s="165">
        <v>457000</v>
      </c>
      <c r="E47" s="165">
        <v>485717</v>
      </c>
      <c r="F47" s="281">
        <f t="shared" si="1"/>
        <v>106.28380743982495</v>
      </c>
    </row>
    <row r="48" spans="1:6" ht="15">
      <c r="A48" s="162">
        <v>3224</v>
      </c>
      <c r="B48" s="163" t="s">
        <v>566</v>
      </c>
      <c r="C48" s="163"/>
      <c r="D48" s="56">
        <v>139000</v>
      </c>
      <c r="E48" s="56">
        <v>123606</v>
      </c>
      <c r="F48" s="281">
        <f t="shared" si="1"/>
        <v>88.92517985611511</v>
      </c>
    </row>
    <row r="49" spans="1:6" ht="15">
      <c r="A49" s="162">
        <v>3225</v>
      </c>
      <c r="B49" s="163" t="s">
        <v>286</v>
      </c>
      <c r="C49" s="163"/>
      <c r="D49" s="56">
        <v>25000</v>
      </c>
      <c r="E49" s="56">
        <v>22891</v>
      </c>
      <c r="F49" s="281">
        <f t="shared" si="1"/>
        <v>91.56400000000001</v>
      </c>
    </row>
    <row r="50" spans="1:6" ht="15">
      <c r="A50" s="294">
        <v>3227</v>
      </c>
      <c r="B50" s="293" t="s">
        <v>775</v>
      </c>
      <c r="C50" s="293"/>
      <c r="D50" s="56">
        <v>1000</v>
      </c>
      <c r="E50" s="56">
        <v>0</v>
      </c>
      <c r="F50" s="299">
        <f t="shared" si="1"/>
        <v>0</v>
      </c>
    </row>
    <row r="51" spans="1:6" ht="15">
      <c r="A51" s="162">
        <v>323</v>
      </c>
      <c r="B51" s="163" t="s">
        <v>28</v>
      </c>
      <c r="C51" s="163"/>
      <c r="D51" s="165">
        <f>SUM(D52+D53+D54+D55+D56+D57+D58+D59+D60)</f>
        <v>3906000</v>
      </c>
      <c r="E51" s="165">
        <f>SUM(E52+E53+E54+E55+E56+E57+E58+E59+E60)</f>
        <v>3847308</v>
      </c>
      <c r="F51" s="281">
        <f t="shared" si="1"/>
        <v>98.4973886328725</v>
      </c>
    </row>
    <row r="52" spans="1:6" ht="15">
      <c r="A52" s="162">
        <v>3231</v>
      </c>
      <c r="B52" s="163" t="s">
        <v>94</v>
      </c>
      <c r="C52" s="163"/>
      <c r="D52" s="56">
        <v>211500</v>
      </c>
      <c r="E52" s="56">
        <v>228423</v>
      </c>
      <c r="F52" s="281">
        <f t="shared" si="1"/>
        <v>108.00141843971632</v>
      </c>
    </row>
    <row r="53" spans="1:6" ht="15">
      <c r="A53" s="162">
        <v>3232</v>
      </c>
      <c r="B53" s="163" t="s">
        <v>95</v>
      </c>
      <c r="C53" s="163"/>
      <c r="D53" s="56">
        <v>1012000</v>
      </c>
      <c r="E53" s="56">
        <v>856603</v>
      </c>
      <c r="F53" s="281">
        <f t="shared" si="1"/>
        <v>84.6445652173913</v>
      </c>
    </row>
    <row r="54" spans="1:6" ht="15">
      <c r="A54" s="162">
        <v>3233</v>
      </c>
      <c r="B54" s="163" t="s">
        <v>92</v>
      </c>
      <c r="C54" s="163"/>
      <c r="D54" s="165">
        <v>80000</v>
      </c>
      <c r="E54" s="165">
        <v>86580</v>
      </c>
      <c r="F54" s="281">
        <f t="shared" si="1"/>
        <v>108.225</v>
      </c>
    </row>
    <row r="55" spans="1:6" ht="15">
      <c r="A55" s="162">
        <v>3234</v>
      </c>
      <c r="B55" s="163" t="s">
        <v>567</v>
      </c>
      <c r="C55" s="163"/>
      <c r="D55" s="56">
        <v>1440500</v>
      </c>
      <c r="E55" s="56">
        <v>1414777</v>
      </c>
      <c r="F55" s="281">
        <f t="shared" si="1"/>
        <v>98.2143005900729</v>
      </c>
    </row>
    <row r="56" spans="1:6" ht="15">
      <c r="A56" s="162">
        <v>3235</v>
      </c>
      <c r="B56" s="163" t="s">
        <v>223</v>
      </c>
      <c r="C56" s="163"/>
      <c r="D56" s="56">
        <v>73000</v>
      </c>
      <c r="E56" s="56">
        <v>72041</v>
      </c>
      <c r="F56" s="281">
        <f t="shared" si="1"/>
        <v>98.68630136986302</v>
      </c>
    </row>
    <row r="57" spans="1:6" ht="15">
      <c r="A57" s="162">
        <v>3236</v>
      </c>
      <c r="B57" s="48" t="s">
        <v>287</v>
      </c>
      <c r="C57" s="48"/>
      <c r="D57" s="56">
        <v>27000</v>
      </c>
      <c r="E57" s="56">
        <v>26580</v>
      </c>
      <c r="F57" s="281">
        <f t="shared" si="1"/>
        <v>98.44444444444444</v>
      </c>
    </row>
    <row r="58" spans="1:6" ht="15">
      <c r="A58" s="162">
        <v>3237</v>
      </c>
      <c r="B58" s="163" t="s">
        <v>96</v>
      </c>
      <c r="C58" s="163"/>
      <c r="D58" s="56">
        <v>792000</v>
      </c>
      <c r="E58" s="56">
        <v>911642</v>
      </c>
      <c r="F58" s="281">
        <f t="shared" si="1"/>
        <v>115.10631313131312</v>
      </c>
    </row>
    <row r="59" spans="1:6" ht="15">
      <c r="A59" s="162">
        <v>3238</v>
      </c>
      <c r="B59" s="163" t="s">
        <v>568</v>
      </c>
      <c r="C59" s="163"/>
      <c r="D59" s="56">
        <v>81000</v>
      </c>
      <c r="E59" s="56">
        <v>71417</v>
      </c>
      <c r="F59" s="281">
        <f t="shared" si="1"/>
        <v>88.16913580246913</v>
      </c>
    </row>
    <row r="60" spans="1:6" ht="15">
      <c r="A60" s="162">
        <v>3239</v>
      </c>
      <c r="B60" s="163" t="s">
        <v>569</v>
      </c>
      <c r="C60" s="163"/>
      <c r="D60" s="56">
        <v>189000</v>
      </c>
      <c r="E60" s="56">
        <v>179245</v>
      </c>
      <c r="F60" s="281">
        <f t="shared" si="1"/>
        <v>94.83862433862433</v>
      </c>
    </row>
    <row r="61" spans="1:6" ht="15">
      <c r="A61" s="167">
        <v>329</v>
      </c>
      <c r="B61" s="168" t="s">
        <v>29</v>
      </c>
      <c r="C61" s="168"/>
      <c r="D61" s="165">
        <f>SUM(D64+D65+D67+D66+D63+D62)</f>
        <v>412800</v>
      </c>
      <c r="E61" s="165">
        <f>SUM(E64+E65++E63+E62+E66+E67)</f>
        <v>442283</v>
      </c>
      <c r="F61" s="281">
        <f t="shared" si="1"/>
        <v>107.1421996124031</v>
      </c>
    </row>
    <row r="62" spans="1:6" ht="15">
      <c r="A62" s="167">
        <v>3292</v>
      </c>
      <c r="B62" s="168" t="s">
        <v>562</v>
      </c>
      <c r="C62" s="168"/>
      <c r="D62" s="165">
        <v>7200</v>
      </c>
      <c r="E62" s="165">
        <v>7156</v>
      </c>
      <c r="F62" s="299">
        <f t="shared" si="1"/>
        <v>99.3888888888889</v>
      </c>
    </row>
    <row r="63" spans="1:6" ht="15">
      <c r="A63" s="167">
        <v>3293</v>
      </c>
      <c r="B63" s="168" t="s">
        <v>276</v>
      </c>
      <c r="C63" s="168"/>
      <c r="D63" s="165">
        <v>4200</v>
      </c>
      <c r="E63" s="165">
        <v>4197</v>
      </c>
      <c r="F63" s="299">
        <f t="shared" si="1"/>
        <v>99.92857142857143</v>
      </c>
    </row>
    <row r="64" spans="1:6" ht="15">
      <c r="A64" s="167">
        <v>3294</v>
      </c>
      <c r="B64" s="168" t="s">
        <v>570</v>
      </c>
      <c r="C64" s="168"/>
      <c r="D64" s="56">
        <v>30500</v>
      </c>
      <c r="E64" s="56">
        <v>28978</v>
      </c>
      <c r="F64" s="281">
        <f t="shared" si="1"/>
        <v>95.00983606557377</v>
      </c>
    </row>
    <row r="65" spans="1:6" ht="15">
      <c r="A65" s="162">
        <v>3295</v>
      </c>
      <c r="B65" s="163" t="s">
        <v>289</v>
      </c>
      <c r="C65" s="163"/>
      <c r="D65" s="56">
        <v>2000</v>
      </c>
      <c r="E65" s="56">
        <v>1963</v>
      </c>
      <c r="F65" s="281">
        <f t="shared" si="1"/>
        <v>98.15</v>
      </c>
    </row>
    <row r="66" spans="1:6" ht="15">
      <c r="A66" s="294">
        <v>3296</v>
      </c>
      <c r="B66" s="293" t="s">
        <v>613</v>
      </c>
      <c r="C66" s="293"/>
      <c r="D66" s="56">
        <v>6000</v>
      </c>
      <c r="E66" s="56">
        <v>5750</v>
      </c>
      <c r="F66" s="299">
        <f t="shared" si="1"/>
        <v>95.83333333333334</v>
      </c>
    </row>
    <row r="67" spans="1:6" ht="15">
      <c r="A67" s="162">
        <v>3299</v>
      </c>
      <c r="B67" s="163" t="s">
        <v>29</v>
      </c>
      <c r="C67" s="163"/>
      <c r="D67" s="165">
        <v>362900</v>
      </c>
      <c r="E67" s="165">
        <v>394239</v>
      </c>
      <c r="F67" s="299">
        <f t="shared" si="1"/>
        <v>108.63571231744282</v>
      </c>
    </row>
    <row r="68" spans="1:6" ht="15">
      <c r="A68" s="162">
        <v>34</v>
      </c>
      <c r="B68" s="163" t="s">
        <v>48</v>
      </c>
      <c r="C68" s="163"/>
      <c r="D68" s="165">
        <f>SUM(D71+D69)</f>
        <v>182500</v>
      </c>
      <c r="E68" s="165">
        <f>SUM(E71+E69)</f>
        <v>195013</v>
      </c>
      <c r="F68" s="299">
        <f t="shared" si="1"/>
        <v>106.85643835616439</v>
      </c>
    </row>
    <row r="69" spans="1:6" ht="15">
      <c r="A69" s="294">
        <v>342</v>
      </c>
      <c r="B69" s="293" t="s">
        <v>30</v>
      </c>
      <c r="C69" s="293"/>
      <c r="D69" s="160">
        <v>5000</v>
      </c>
      <c r="E69" s="160">
        <v>16809</v>
      </c>
      <c r="F69" s="299">
        <f t="shared" si="1"/>
        <v>336.18</v>
      </c>
    </row>
    <row r="70" spans="1:6" ht="15">
      <c r="A70" s="294">
        <v>3423</v>
      </c>
      <c r="B70" s="293" t="s">
        <v>648</v>
      </c>
      <c r="C70" s="293"/>
      <c r="D70" s="160">
        <v>5000</v>
      </c>
      <c r="E70" s="160">
        <v>16809</v>
      </c>
      <c r="F70" s="299">
        <f t="shared" si="1"/>
        <v>336.18</v>
      </c>
    </row>
    <row r="71" spans="1:6" ht="15">
      <c r="A71" s="162">
        <v>343</v>
      </c>
      <c r="B71" s="163" t="s">
        <v>31</v>
      </c>
      <c r="C71" s="163"/>
      <c r="D71" s="61">
        <f>SUM(D72+D73)</f>
        <v>177500</v>
      </c>
      <c r="E71" s="61">
        <f>SUM(E72+E73+E74)</f>
        <v>178204</v>
      </c>
      <c r="F71" s="281">
        <f>AVERAGE(E71/D71*100)</f>
        <v>100.39661971830986</v>
      </c>
    </row>
    <row r="72" spans="1:6" ht="15">
      <c r="A72" s="162">
        <v>3431</v>
      </c>
      <c r="B72" s="163" t="s">
        <v>97</v>
      </c>
      <c r="C72" s="163"/>
      <c r="D72" s="56">
        <v>167500</v>
      </c>
      <c r="E72" s="56">
        <v>169627</v>
      </c>
      <c r="F72" s="281">
        <f>AVERAGE(E72/D72*100)</f>
        <v>101.26985074626866</v>
      </c>
    </row>
    <row r="73" spans="1:6" ht="15">
      <c r="A73" s="162">
        <v>3433</v>
      </c>
      <c r="B73" s="163" t="s">
        <v>290</v>
      </c>
      <c r="C73" s="163"/>
      <c r="D73" s="56">
        <v>10000</v>
      </c>
      <c r="E73" s="56">
        <v>8577</v>
      </c>
      <c r="F73" s="281">
        <f>AVERAGE(E73/D73*100)</f>
        <v>85.77</v>
      </c>
    </row>
    <row r="74" spans="1:6" ht="15">
      <c r="A74" s="162">
        <v>3434</v>
      </c>
      <c r="B74" s="163" t="s">
        <v>228</v>
      </c>
      <c r="C74" s="163"/>
      <c r="D74" s="56">
        <v>13000</v>
      </c>
      <c r="E74" s="56">
        <v>0</v>
      </c>
      <c r="F74" s="281">
        <f>AVERAGE(E74/D74*100)</f>
        <v>0</v>
      </c>
    </row>
    <row r="75" spans="1:6" ht="15">
      <c r="A75" s="47">
        <v>36</v>
      </c>
      <c r="B75" s="48" t="s">
        <v>571</v>
      </c>
      <c r="C75" s="48"/>
      <c r="D75" s="56">
        <f>SUM(D76)</f>
        <v>824200</v>
      </c>
      <c r="E75" s="56">
        <f>SUM(E76)</f>
        <v>824006</v>
      </c>
      <c r="F75" s="281">
        <f aca="true" t="shared" si="2" ref="F75:F114">AVERAGE(E75/D75*100)</f>
        <v>99.97646202378063</v>
      </c>
    </row>
    <row r="76" spans="1:6" ht="15">
      <c r="A76" s="47">
        <v>363</v>
      </c>
      <c r="B76" s="48" t="s">
        <v>572</v>
      </c>
      <c r="C76" s="48"/>
      <c r="D76" s="56">
        <f>SUM(D77+D78)</f>
        <v>824200</v>
      </c>
      <c r="E76" s="56">
        <f>SUM(E77+E78)</f>
        <v>824006</v>
      </c>
      <c r="F76" s="281">
        <f t="shared" si="2"/>
        <v>99.97646202378063</v>
      </c>
    </row>
    <row r="77" spans="1:6" ht="15">
      <c r="A77" s="47">
        <v>3631</v>
      </c>
      <c r="B77" s="48" t="s">
        <v>98</v>
      </c>
      <c r="C77" s="48"/>
      <c r="D77" s="78">
        <v>822000</v>
      </c>
      <c r="E77" s="78">
        <v>821861</v>
      </c>
      <c r="F77" s="281">
        <f t="shared" si="2"/>
        <v>99.9830900243309</v>
      </c>
    </row>
    <row r="78" spans="1:6" ht="15">
      <c r="A78" s="47">
        <v>3632</v>
      </c>
      <c r="B78" s="48" t="s">
        <v>615</v>
      </c>
      <c r="C78" s="48"/>
      <c r="D78" s="78">
        <v>2200</v>
      </c>
      <c r="E78" s="78">
        <v>2145</v>
      </c>
      <c r="F78" s="299">
        <f t="shared" si="2"/>
        <v>97.5</v>
      </c>
    </row>
    <row r="79" spans="1:6" ht="15">
      <c r="A79" s="47">
        <v>37</v>
      </c>
      <c r="B79" s="48" t="s">
        <v>573</v>
      </c>
      <c r="C79" s="48"/>
      <c r="D79" s="56">
        <f>SUM(D80)</f>
        <v>455500</v>
      </c>
      <c r="E79" s="56">
        <f>SUM(E80)</f>
        <v>457152</v>
      </c>
      <c r="F79" s="281">
        <f t="shared" si="2"/>
        <v>100.36267837541163</v>
      </c>
    </row>
    <row r="80" spans="1:6" ht="15">
      <c r="A80" s="47">
        <v>372</v>
      </c>
      <c r="B80" s="48" t="s">
        <v>574</v>
      </c>
      <c r="C80" s="48"/>
      <c r="D80" s="56">
        <f>SUM(D81+D82)</f>
        <v>455500</v>
      </c>
      <c r="E80" s="56">
        <f>SUM(E81+E82)</f>
        <v>457152</v>
      </c>
      <c r="F80" s="281">
        <f t="shared" si="2"/>
        <v>100.36267837541163</v>
      </c>
    </row>
    <row r="81" spans="1:6" ht="15">
      <c r="A81" s="47">
        <v>3721</v>
      </c>
      <c r="B81" s="48" t="s">
        <v>99</v>
      </c>
      <c r="C81" s="48"/>
      <c r="D81" s="61">
        <v>435500</v>
      </c>
      <c r="E81" s="61">
        <v>437152</v>
      </c>
      <c r="F81" s="281">
        <f t="shared" si="2"/>
        <v>100.37933409873709</v>
      </c>
    </row>
    <row r="82" spans="1:6" ht="15">
      <c r="A82" s="47">
        <v>3722</v>
      </c>
      <c r="B82" s="48" t="s">
        <v>246</v>
      </c>
      <c r="C82" s="48"/>
      <c r="D82" s="61">
        <v>20000</v>
      </c>
      <c r="E82" s="61">
        <v>20000</v>
      </c>
      <c r="F82" s="299">
        <f t="shared" si="2"/>
        <v>100</v>
      </c>
    </row>
    <row r="83" spans="1:6" ht="15">
      <c r="A83" s="47">
        <v>38</v>
      </c>
      <c r="B83" s="48" t="s">
        <v>575</v>
      </c>
      <c r="C83" s="48"/>
      <c r="D83" s="56">
        <f>SUM(D84+D86)</f>
        <v>1094000</v>
      </c>
      <c r="E83" s="56">
        <f>SUM(E84+E86)</f>
        <v>1092906</v>
      </c>
      <c r="F83" s="281">
        <f t="shared" si="2"/>
        <v>99.9</v>
      </c>
    </row>
    <row r="84" spans="1:6" ht="15">
      <c r="A84" s="47">
        <v>381</v>
      </c>
      <c r="B84" s="48" t="s">
        <v>34</v>
      </c>
      <c r="C84" s="48"/>
      <c r="D84" s="165">
        <f>SUM(D85)</f>
        <v>1044000</v>
      </c>
      <c r="E84" s="165">
        <f>SUM(E85)</f>
        <v>1042906</v>
      </c>
      <c r="F84" s="281">
        <f t="shared" si="2"/>
        <v>99.89521072796936</v>
      </c>
    </row>
    <row r="85" spans="1:6" ht="15">
      <c r="A85" s="47">
        <v>3811</v>
      </c>
      <c r="B85" s="48" t="s">
        <v>279</v>
      </c>
      <c r="C85" s="48"/>
      <c r="D85" s="165">
        <v>1044000</v>
      </c>
      <c r="E85" s="165">
        <v>1042906</v>
      </c>
      <c r="F85" s="281">
        <f t="shared" si="2"/>
        <v>99.89521072796936</v>
      </c>
    </row>
    <row r="86" spans="1:6" ht="15">
      <c r="A86" s="47">
        <v>382</v>
      </c>
      <c r="B86" s="48" t="s">
        <v>601</v>
      </c>
      <c r="C86" s="48"/>
      <c r="D86" s="165">
        <v>50000</v>
      </c>
      <c r="E86" s="165">
        <v>50000</v>
      </c>
      <c r="F86" s="299">
        <f t="shared" si="2"/>
        <v>100</v>
      </c>
    </row>
    <row r="87" spans="1:6" ht="15">
      <c r="A87" s="47">
        <v>3821</v>
      </c>
      <c r="B87" s="48" t="s">
        <v>602</v>
      </c>
      <c r="C87" s="48"/>
      <c r="D87" s="165">
        <v>50000</v>
      </c>
      <c r="E87" s="165">
        <v>50000</v>
      </c>
      <c r="F87" s="299">
        <f t="shared" si="2"/>
        <v>100</v>
      </c>
    </row>
    <row r="88" spans="1:6" ht="15">
      <c r="A88" s="70">
        <v>4</v>
      </c>
      <c r="B88" s="116" t="s">
        <v>5</v>
      </c>
      <c r="C88" s="116"/>
      <c r="D88" s="287">
        <f>SUM(D89+D95+D112)</f>
        <v>9979235</v>
      </c>
      <c r="E88" s="287">
        <f>SUM(E89+E95+E112)</f>
        <v>10779786</v>
      </c>
      <c r="F88" s="285">
        <f t="shared" si="2"/>
        <v>108.02216803191828</v>
      </c>
    </row>
    <row r="89" spans="1:6" ht="15">
      <c r="A89" s="47">
        <v>41</v>
      </c>
      <c r="B89" s="48" t="s">
        <v>81</v>
      </c>
      <c r="C89" s="286"/>
      <c r="D89" s="56">
        <f>SUM(D90+D92)</f>
        <v>493000</v>
      </c>
      <c r="E89" s="56">
        <f>SUM(E90+E92)</f>
        <v>348899</v>
      </c>
      <c r="F89" s="281">
        <f t="shared" si="2"/>
        <v>70.77058823529411</v>
      </c>
    </row>
    <row r="90" spans="1:6" ht="15">
      <c r="A90" s="47">
        <v>411</v>
      </c>
      <c r="B90" s="48" t="s">
        <v>269</v>
      </c>
      <c r="C90" s="48"/>
      <c r="D90" s="56">
        <f>SUM(D91)</f>
        <v>279000</v>
      </c>
      <c r="E90" s="56">
        <f>SUM(E91)</f>
        <v>278012</v>
      </c>
      <c r="F90" s="281">
        <f t="shared" si="2"/>
        <v>99.64587813620072</v>
      </c>
    </row>
    <row r="91" spans="1:6" ht="15">
      <c r="A91" s="47">
        <v>4111</v>
      </c>
      <c r="B91" s="48" t="s">
        <v>576</v>
      </c>
      <c r="C91" s="48"/>
      <c r="D91" s="56">
        <v>279000</v>
      </c>
      <c r="E91" s="56">
        <v>278012</v>
      </c>
      <c r="F91" s="281">
        <f t="shared" si="2"/>
        <v>99.64587813620072</v>
      </c>
    </row>
    <row r="92" spans="1:6" ht="15">
      <c r="A92" s="288">
        <v>412</v>
      </c>
      <c r="B92" s="50" t="s">
        <v>204</v>
      </c>
      <c r="C92" s="48"/>
      <c r="D92" s="56">
        <f>AVERAGE(D93+D94)</f>
        <v>214000</v>
      </c>
      <c r="E92" s="56">
        <f>SUM(E93+E94)</f>
        <v>70887</v>
      </c>
      <c r="F92" s="281">
        <f t="shared" si="2"/>
        <v>33.12476635514019</v>
      </c>
    </row>
    <row r="93" spans="1:6" ht="15">
      <c r="A93" s="288">
        <v>4124</v>
      </c>
      <c r="B93" s="50" t="s">
        <v>585</v>
      </c>
      <c r="C93" s="48"/>
      <c r="D93" s="56">
        <v>8000</v>
      </c>
      <c r="E93" s="56">
        <v>7763</v>
      </c>
      <c r="F93" s="299">
        <f t="shared" si="2"/>
        <v>97.0375</v>
      </c>
    </row>
    <row r="94" spans="1:6" ht="15">
      <c r="A94" s="288">
        <v>4126</v>
      </c>
      <c r="B94" s="50" t="s">
        <v>187</v>
      </c>
      <c r="C94" s="48"/>
      <c r="D94" s="56">
        <v>206000</v>
      </c>
      <c r="E94" s="56">
        <v>63124</v>
      </c>
      <c r="F94" s="281">
        <f t="shared" si="2"/>
        <v>30.64271844660194</v>
      </c>
    </row>
    <row r="95" spans="1:6" ht="15">
      <c r="A95" s="47">
        <v>42</v>
      </c>
      <c r="B95" s="48" t="s">
        <v>36</v>
      </c>
      <c r="C95" s="48"/>
      <c r="D95" s="56">
        <f>SUM(D96+D100+D107+D109+D105)</f>
        <v>9233235</v>
      </c>
      <c r="E95" s="56">
        <f>SUM(E96+E100+E107+E109+E105)</f>
        <v>10183703</v>
      </c>
      <c r="F95" s="281">
        <f t="shared" si="2"/>
        <v>110.2939868854199</v>
      </c>
    </row>
    <row r="96" spans="1:6" ht="15">
      <c r="A96" s="47">
        <v>421</v>
      </c>
      <c r="B96" s="48" t="s">
        <v>37</v>
      </c>
      <c r="C96" s="48"/>
      <c r="D96" s="56">
        <f>AVERAGE(D97+D98+D99)</f>
        <v>8460035</v>
      </c>
      <c r="E96" s="56">
        <f>SUM(E97+E98+E99)</f>
        <v>9381313</v>
      </c>
      <c r="F96" s="281">
        <f t="shared" si="2"/>
        <v>110.88976582248182</v>
      </c>
    </row>
    <row r="97" spans="1:6" ht="15">
      <c r="A97" s="288">
        <v>4212</v>
      </c>
      <c r="B97" s="49" t="s">
        <v>202</v>
      </c>
      <c r="C97" s="49"/>
      <c r="D97" s="56">
        <v>5742035</v>
      </c>
      <c r="E97" s="56">
        <v>6340767</v>
      </c>
      <c r="F97" s="281">
        <f t="shared" si="2"/>
        <v>110.42717433801779</v>
      </c>
    </row>
    <row r="98" spans="1:6" ht="15">
      <c r="A98" s="288">
        <v>4213</v>
      </c>
      <c r="B98" s="49" t="s">
        <v>201</v>
      </c>
      <c r="C98" s="49"/>
      <c r="D98" s="56">
        <v>822000</v>
      </c>
      <c r="E98" s="56">
        <v>821023</v>
      </c>
      <c r="F98" s="281">
        <f t="shared" si="2"/>
        <v>99.88114355231144</v>
      </c>
    </row>
    <row r="99" spans="1:6" ht="15">
      <c r="A99" s="47">
        <v>4214</v>
      </c>
      <c r="B99" s="48" t="s">
        <v>258</v>
      </c>
      <c r="C99" s="48"/>
      <c r="D99" s="56">
        <v>1896000</v>
      </c>
      <c r="E99" s="56">
        <v>2219523</v>
      </c>
      <c r="F99" s="281">
        <f t="shared" si="2"/>
        <v>117.06344936708861</v>
      </c>
    </row>
    <row r="100" spans="1:6" ht="15">
      <c r="A100" s="47">
        <v>422</v>
      </c>
      <c r="B100" s="48" t="s">
        <v>38</v>
      </c>
      <c r="C100" s="48"/>
      <c r="D100" s="56">
        <f>SUM(D101+D1+D102+D103+D104)</f>
        <v>469200</v>
      </c>
      <c r="E100" s="56">
        <f>SUM(E101+E104+E102+E103)</f>
        <v>461390</v>
      </c>
      <c r="F100" s="281">
        <f t="shared" si="2"/>
        <v>98.33546462063086</v>
      </c>
    </row>
    <row r="101" spans="1:6" ht="15">
      <c r="A101" s="47">
        <v>4221</v>
      </c>
      <c r="B101" s="48" t="s">
        <v>152</v>
      </c>
      <c r="C101" s="48"/>
      <c r="D101" s="56">
        <v>56200</v>
      </c>
      <c r="E101" s="56">
        <v>50100</v>
      </c>
      <c r="F101" s="281">
        <f t="shared" si="2"/>
        <v>89.1459074733096</v>
      </c>
    </row>
    <row r="102" spans="1:6" ht="15">
      <c r="A102" s="47">
        <v>4222</v>
      </c>
      <c r="B102" s="48" t="s">
        <v>603</v>
      </c>
      <c r="C102" s="48"/>
      <c r="D102" s="56">
        <v>125000</v>
      </c>
      <c r="E102" s="56">
        <v>124970</v>
      </c>
      <c r="F102" s="299">
        <f t="shared" si="2"/>
        <v>99.976</v>
      </c>
    </row>
    <row r="103" spans="1:6" ht="15">
      <c r="A103" s="47">
        <v>4223</v>
      </c>
      <c r="B103" s="48" t="s">
        <v>616</v>
      </c>
      <c r="C103" s="48"/>
      <c r="D103" s="56">
        <v>16000</v>
      </c>
      <c r="E103" s="56">
        <v>15365</v>
      </c>
      <c r="F103" s="299">
        <f t="shared" si="2"/>
        <v>96.03125</v>
      </c>
    </row>
    <row r="104" spans="1:6" ht="15">
      <c r="A104" s="47">
        <v>4227</v>
      </c>
      <c r="B104" s="48" t="s">
        <v>147</v>
      </c>
      <c r="C104" s="48"/>
      <c r="D104" s="56">
        <v>272000</v>
      </c>
      <c r="E104" s="56">
        <v>270955</v>
      </c>
      <c r="F104" s="299">
        <f t="shared" si="2"/>
        <v>99.61580882352942</v>
      </c>
    </row>
    <row r="105" spans="1:6" ht="15">
      <c r="A105" s="47">
        <v>423</v>
      </c>
      <c r="B105" s="48" t="s">
        <v>744</v>
      </c>
      <c r="C105" s="48"/>
      <c r="D105" s="56">
        <f>SUM(D106)</f>
        <v>7500</v>
      </c>
      <c r="E105" s="56">
        <v>7500</v>
      </c>
      <c r="F105" s="299">
        <f t="shared" si="2"/>
        <v>100</v>
      </c>
    </row>
    <row r="106" spans="1:6" ht="15">
      <c r="A106" s="47">
        <v>4231</v>
      </c>
      <c r="B106" s="48" t="s">
        <v>776</v>
      </c>
      <c r="C106" s="48"/>
      <c r="D106" s="56">
        <v>7500</v>
      </c>
      <c r="E106" s="56">
        <v>7500</v>
      </c>
      <c r="F106" s="299">
        <f t="shared" si="2"/>
        <v>100</v>
      </c>
    </row>
    <row r="107" spans="1:6" ht="15">
      <c r="A107" s="47">
        <v>424</v>
      </c>
      <c r="B107" s="48" t="s">
        <v>777</v>
      </c>
      <c r="C107" s="48"/>
      <c r="D107" s="56">
        <v>24000</v>
      </c>
      <c r="E107" s="56">
        <f>SUM(E108)</f>
        <v>24000</v>
      </c>
      <c r="F107" s="281">
        <f t="shared" si="2"/>
        <v>100</v>
      </c>
    </row>
    <row r="108" spans="1:6" ht="15">
      <c r="A108" s="47">
        <v>4241</v>
      </c>
      <c r="B108" s="48" t="s">
        <v>577</v>
      </c>
      <c r="C108" s="48"/>
      <c r="D108" s="56">
        <v>24000</v>
      </c>
      <c r="E108" s="56">
        <v>24000</v>
      </c>
      <c r="F108" s="281">
        <f t="shared" si="2"/>
        <v>100</v>
      </c>
    </row>
    <row r="109" spans="1:6" ht="15">
      <c r="A109" s="47">
        <v>426</v>
      </c>
      <c r="B109" s="48" t="s">
        <v>40</v>
      </c>
      <c r="C109" s="48"/>
      <c r="D109" s="56">
        <f>AVERAGE(D110+D111)</f>
        <v>272500</v>
      </c>
      <c r="E109" s="56">
        <f>SUM(E110+E111)</f>
        <v>309500</v>
      </c>
      <c r="F109" s="281">
        <f t="shared" si="2"/>
        <v>113.57798165137613</v>
      </c>
    </row>
    <row r="110" spans="1:6" ht="15">
      <c r="A110" s="47">
        <v>4263</v>
      </c>
      <c r="B110" s="48" t="s">
        <v>284</v>
      </c>
      <c r="C110" s="48"/>
      <c r="D110" s="56">
        <v>100000</v>
      </c>
      <c r="E110" s="56">
        <v>94500</v>
      </c>
      <c r="F110" s="281">
        <f t="shared" si="2"/>
        <v>94.5</v>
      </c>
    </row>
    <row r="111" spans="1:6" ht="15">
      <c r="A111" s="47">
        <v>4264</v>
      </c>
      <c r="B111" s="48" t="s">
        <v>283</v>
      </c>
      <c r="C111" s="48"/>
      <c r="D111" s="56">
        <v>172500</v>
      </c>
      <c r="E111" s="56">
        <v>215000</v>
      </c>
      <c r="F111" s="299">
        <f t="shared" si="2"/>
        <v>124.63768115942028</v>
      </c>
    </row>
    <row r="112" spans="1:6" ht="15">
      <c r="A112" s="47">
        <v>45</v>
      </c>
      <c r="B112" s="48" t="s">
        <v>578</v>
      </c>
      <c r="C112" s="48"/>
      <c r="D112" s="56">
        <v>253000</v>
      </c>
      <c r="E112" s="56">
        <f>SUM(E114)</f>
        <v>247184</v>
      </c>
      <c r="F112" s="281">
        <f t="shared" si="2"/>
        <v>97.70118577075098</v>
      </c>
    </row>
    <row r="113" spans="1:6" ht="15">
      <c r="A113" s="47">
        <v>451</v>
      </c>
      <c r="B113" s="48" t="s">
        <v>260</v>
      </c>
      <c r="C113" s="48"/>
      <c r="D113" s="56">
        <v>253000</v>
      </c>
      <c r="E113" s="56">
        <v>247184</v>
      </c>
      <c r="F113" s="281">
        <f t="shared" si="2"/>
        <v>97.70118577075098</v>
      </c>
    </row>
    <row r="114" spans="1:6" ht="15">
      <c r="A114" s="47">
        <v>4511</v>
      </c>
      <c r="B114" s="48" t="s">
        <v>260</v>
      </c>
      <c r="C114" s="48"/>
      <c r="D114" s="56">
        <v>253000</v>
      </c>
      <c r="E114" s="56">
        <v>247184</v>
      </c>
      <c r="F114" s="281">
        <f t="shared" si="2"/>
        <v>97.70118577075098</v>
      </c>
    </row>
  </sheetData>
  <sheetProtection/>
  <mergeCells count="4">
    <mergeCell ref="A13:C13"/>
    <mergeCell ref="A31:C31"/>
    <mergeCell ref="A5:F5"/>
    <mergeCell ref="A6:F6"/>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27"/>
  <sheetViews>
    <sheetView zoomScale="118" zoomScaleNormal="118" zoomScalePageLayoutView="0" workbookViewId="0" topLeftCell="A1">
      <selection activeCell="A5" sqref="A5:D5"/>
    </sheetView>
  </sheetViews>
  <sheetFormatPr defaultColWidth="9.140625" defaultRowHeight="15"/>
  <cols>
    <col min="1" max="1" width="77.00390625" style="0" customWidth="1"/>
    <col min="2" max="2" width="17.00390625" style="0" customWidth="1"/>
    <col min="3" max="3" width="16.7109375" style="0" customWidth="1"/>
    <col min="4" max="4" width="11.8515625" style="0" customWidth="1"/>
  </cols>
  <sheetData>
    <row r="1" ht="15">
      <c r="A1" s="301" t="s">
        <v>593</v>
      </c>
    </row>
    <row r="2" ht="15">
      <c r="A2" s="301" t="s">
        <v>594</v>
      </c>
    </row>
    <row r="3" ht="15">
      <c r="A3" s="301" t="s">
        <v>595</v>
      </c>
    </row>
    <row r="4" spans="1:4" ht="15">
      <c r="A4" s="333"/>
      <c r="B4" s="334"/>
      <c r="C4" s="334"/>
      <c r="D4" s="335"/>
    </row>
    <row r="5" spans="1:4" ht="15">
      <c r="A5" s="598" t="s">
        <v>592</v>
      </c>
      <c r="B5" s="599"/>
      <c r="C5" s="599"/>
      <c r="D5" s="600"/>
    </row>
    <row r="6" spans="1:4" ht="15">
      <c r="A6" s="598" t="s">
        <v>774</v>
      </c>
      <c r="B6" s="599"/>
      <c r="C6" s="599"/>
      <c r="D6" s="600"/>
    </row>
    <row r="7" spans="1:4" ht="15.75" customHeight="1">
      <c r="A7" s="336"/>
      <c r="B7" s="337"/>
      <c r="C7" s="337"/>
      <c r="D7" s="338"/>
    </row>
    <row r="8" spans="1:4" ht="15">
      <c r="A8" s="289" t="s">
        <v>293</v>
      </c>
      <c r="B8" s="291" t="s">
        <v>232</v>
      </c>
      <c r="C8" s="291" t="s">
        <v>579</v>
      </c>
      <c r="D8" s="291" t="s">
        <v>586</v>
      </c>
    </row>
    <row r="9" spans="1:4" ht="15">
      <c r="A9" s="289"/>
      <c r="B9" s="289">
        <v>1</v>
      </c>
      <c r="C9" s="289">
        <v>2</v>
      </c>
      <c r="D9" s="289">
        <v>3</v>
      </c>
    </row>
    <row r="10" spans="1:4" ht="15">
      <c r="A10" s="290" t="s">
        <v>295</v>
      </c>
      <c r="B10" s="302">
        <f>SUM(B11+B13+B15+B17+B19+B23+B25+B27+B21)</f>
        <v>20543035</v>
      </c>
      <c r="C10" s="302">
        <f>SUM(C11+C13+C15+C17+C19+C23+C25+C27+C21)</f>
        <v>21132085</v>
      </c>
      <c r="D10" s="303">
        <f>AVERAGE(C10/B10*100)</f>
        <v>102.86739520231554</v>
      </c>
    </row>
    <row r="11" spans="1:4" ht="15">
      <c r="A11" s="489" t="s">
        <v>296</v>
      </c>
      <c r="B11" s="490">
        <v>3611900</v>
      </c>
      <c r="C11" s="490">
        <v>3500471</v>
      </c>
      <c r="D11" s="491">
        <f>AVERAGE(C11/B11*100)</f>
        <v>96.91494781140119</v>
      </c>
    </row>
    <row r="12" spans="1:4" ht="15">
      <c r="A12" s="304"/>
      <c r="B12" s="305"/>
      <c r="C12" s="305"/>
      <c r="D12" s="306"/>
    </row>
    <row r="13" spans="1:4" ht="15">
      <c r="A13" s="492" t="s">
        <v>297</v>
      </c>
      <c r="B13" s="493">
        <v>144700</v>
      </c>
      <c r="C13" s="493">
        <v>144200</v>
      </c>
      <c r="D13" s="494">
        <f>AVERAGE(C13/B13*100)</f>
        <v>99.65445749827228</v>
      </c>
    </row>
    <row r="14" spans="1:4" ht="15">
      <c r="A14" s="307"/>
      <c r="B14" s="308"/>
      <c r="C14" s="308"/>
      <c r="D14" s="309"/>
    </row>
    <row r="15" spans="1:4" ht="15">
      <c r="A15" s="495" t="s">
        <v>298</v>
      </c>
      <c r="B15" s="496">
        <v>1004000</v>
      </c>
      <c r="C15" s="496">
        <v>992100</v>
      </c>
      <c r="D15" s="497">
        <f>AVERAGE(C15/B15*100)</f>
        <v>98.81474103585658</v>
      </c>
    </row>
    <row r="16" spans="1:4" ht="15">
      <c r="A16" s="310"/>
      <c r="B16" s="311"/>
      <c r="C16" s="311"/>
      <c r="D16" s="312"/>
    </row>
    <row r="17" spans="1:4" ht="15">
      <c r="A17" s="492" t="s">
        <v>299</v>
      </c>
      <c r="B17" s="493">
        <v>293500</v>
      </c>
      <c r="C17" s="493">
        <v>291725</v>
      </c>
      <c r="D17" s="494">
        <f>AVERAGE(C17/B17*100)</f>
        <v>99.39522998296422</v>
      </c>
    </row>
    <row r="18" spans="1:4" ht="15">
      <c r="A18" s="304"/>
      <c r="B18" s="305"/>
      <c r="C18" s="305"/>
      <c r="D18" s="306"/>
    </row>
    <row r="19" spans="1:4" ht="15">
      <c r="A19" s="492" t="s">
        <v>300</v>
      </c>
      <c r="B19" s="493">
        <v>7656500</v>
      </c>
      <c r="C19" s="493">
        <v>7808951</v>
      </c>
      <c r="D19" s="494">
        <f>AVERAGE(C19/B19*100)</f>
        <v>101.99113171814798</v>
      </c>
    </row>
    <row r="20" spans="1:4" ht="15">
      <c r="A20" s="304"/>
      <c r="B20" s="305"/>
      <c r="C20" s="305"/>
      <c r="D20" s="306"/>
    </row>
    <row r="21" spans="1:4" ht="15">
      <c r="A21" s="495" t="s">
        <v>301</v>
      </c>
      <c r="B21" s="496">
        <v>0</v>
      </c>
      <c r="C21" s="496">
        <v>0</v>
      </c>
      <c r="D21" s="497">
        <v>0</v>
      </c>
    </row>
    <row r="22" spans="1:4" ht="15">
      <c r="A22" s="315"/>
      <c r="B22" s="316"/>
      <c r="C22" s="316"/>
      <c r="D22" s="317"/>
    </row>
    <row r="23" spans="1:4" ht="15">
      <c r="A23" s="495" t="s">
        <v>302</v>
      </c>
      <c r="B23" s="496">
        <v>1989700</v>
      </c>
      <c r="C23" s="496">
        <v>1949939</v>
      </c>
      <c r="D23" s="497">
        <f>AVERAGE(C23/B23*100)</f>
        <v>98.00165854148867</v>
      </c>
    </row>
    <row r="24" spans="1:4" ht="15">
      <c r="A24" s="304"/>
      <c r="B24" s="305"/>
      <c r="C24" s="305"/>
      <c r="D24" s="306"/>
    </row>
    <row r="25" spans="1:4" ht="15">
      <c r="A25" s="492" t="s">
        <v>303</v>
      </c>
      <c r="B25" s="493">
        <v>5498535</v>
      </c>
      <c r="C25" s="493">
        <v>6098767</v>
      </c>
      <c r="D25" s="494">
        <f>AVERAGE(C25/B25*100)</f>
        <v>110.91621677410437</v>
      </c>
    </row>
    <row r="26" spans="1:4" ht="15">
      <c r="A26" s="304"/>
      <c r="B26" s="305"/>
      <c r="C26" s="305"/>
      <c r="D26" s="306"/>
    </row>
    <row r="27" spans="1:4" ht="15">
      <c r="A27" s="498" t="s">
        <v>304</v>
      </c>
      <c r="B27" s="499">
        <v>344200</v>
      </c>
      <c r="C27" s="499">
        <v>345932</v>
      </c>
      <c r="D27" s="500">
        <f>AVERAGE(C27/B27*100)</f>
        <v>100.50319581638583</v>
      </c>
    </row>
  </sheetData>
  <sheetProtection/>
  <mergeCells count="2">
    <mergeCell ref="A6:D6"/>
    <mergeCell ref="A5:D5"/>
  </mergeCells>
  <printOptions/>
  <pageMargins left="1" right="1"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S32"/>
  <sheetViews>
    <sheetView zoomScale="118" zoomScaleNormal="118" zoomScalePageLayoutView="0" workbookViewId="0" topLeftCell="A1">
      <selection activeCell="A5" sqref="A5:Q5"/>
    </sheetView>
  </sheetViews>
  <sheetFormatPr defaultColWidth="9.140625" defaultRowHeight="15"/>
  <cols>
    <col min="7" max="7" width="6.57421875" style="0" customWidth="1"/>
    <col min="8" max="8" width="9.00390625" style="0" hidden="1" customWidth="1"/>
    <col min="9" max="12" width="9.140625" style="0" hidden="1" customWidth="1"/>
    <col min="14" max="14" width="4.8515625" style="0" customWidth="1"/>
    <col min="16" max="16" width="3.8515625" style="0" customWidth="1"/>
    <col min="18" max="18" width="0.13671875" style="0" customWidth="1"/>
  </cols>
  <sheetData>
    <row r="1" ht="15">
      <c r="A1" s="301" t="s">
        <v>593</v>
      </c>
    </row>
    <row r="2" ht="15">
      <c r="A2" s="301" t="s">
        <v>594</v>
      </c>
    </row>
    <row r="3" ht="15">
      <c r="A3" s="301" t="s">
        <v>595</v>
      </c>
    </row>
    <row r="5" spans="1:17" ht="15">
      <c r="A5" s="653" t="s">
        <v>589</v>
      </c>
      <c r="B5" s="572"/>
      <c r="C5" s="572"/>
      <c r="D5" s="572"/>
      <c r="E5" s="572"/>
      <c r="F5" s="572"/>
      <c r="G5" s="572"/>
      <c r="H5" s="572"/>
      <c r="I5" s="572"/>
      <c r="J5" s="572"/>
      <c r="K5" s="572"/>
      <c r="L5" s="572"/>
      <c r="M5" s="572"/>
      <c r="N5" s="572"/>
      <c r="O5" s="572"/>
      <c r="P5" s="572"/>
      <c r="Q5" s="654"/>
    </row>
    <row r="6" spans="1:17" ht="15">
      <c r="A6" s="598" t="s">
        <v>774</v>
      </c>
      <c r="B6" s="599"/>
      <c r="C6" s="599"/>
      <c r="D6" s="599"/>
      <c r="E6" s="599"/>
      <c r="F6" s="599"/>
      <c r="G6" s="599"/>
      <c r="H6" s="599"/>
      <c r="I6" s="599"/>
      <c r="J6" s="599"/>
      <c r="K6" s="599"/>
      <c r="L6" s="599"/>
      <c r="M6" s="599"/>
      <c r="N6" s="599"/>
      <c r="O6" s="599"/>
      <c r="P6" s="599"/>
      <c r="Q6" s="600"/>
    </row>
    <row r="7" spans="1:17" ht="15">
      <c r="A7" s="336"/>
      <c r="B7" s="337"/>
      <c r="C7" s="337"/>
      <c r="D7" s="337"/>
      <c r="E7" s="337"/>
      <c r="F7" s="337"/>
      <c r="G7" s="337"/>
      <c r="H7" s="337"/>
      <c r="I7" s="337"/>
      <c r="J7" s="337"/>
      <c r="K7" s="337"/>
      <c r="L7" s="337"/>
      <c r="M7" s="337"/>
      <c r="N7" s="337"/>
      <c r="O7" s="337"/>
      <c r="P7" s="337"/>
      <c r="Q7" s="338"/>
    </row>
    <row r="8" spans="1:18" ht="33.75" customHeight="1">
      <c r="A8" s="602" t="s">
        <v>305</v>
      </c>
      <c r="B8" s="603"/>
      <c r="C8" s="603"/>
      <c r="D8" s="603"/>
      <c r="E8" s="603"/>
      <c r="F8" s="603"/>
      <c r="G8" s="603"/>
      <c r="H8" s="603"/>
      <c r="I8" s="603"/>
      <c r="J8" s="603"/>
      <c r="K8" s="603"/>
      <c r="L8" s="603"/>
      <c r="M8" s="604" t="s">
        <v>781</v>
      </c>
      <c r="N8" s="605"/>
      <c r="O8" s="604" t="s">
        <v>780</v>
      </c>
      <c r="P8" s="605"/>
      <c r="Q8" s="604" t="s">
        <v>587</v>
      </c>
      <c r="R8" s="605"/>
    </row>
    <row r="9" spans="1:18" ht="15">
      <c r="A9" s="602" t="s">
        <v>306</v>
      </c>
      <c r="B9" s="603"/>
      <c r="C9" s="603"/>
      <c r="D9" s="603"/>
      <c r="E9" s="603"/>
      <c r="F9" s="603"/>
      <c r="G9" s="603"/>
      <c r="H9" s="603"/>
      <c r="I9" s="603"/>
      <c r="J9" s="603"/>
      <c r="K9" s="603"/>
      <c r="L9" s="603"/>
      <c r="M9" s="602">
        <v>1</v>
      </c>
      <c r="N9" s="603"/>
      <c r="O9" s="602">
        <v>2</v>
      </c>
      <c r="P9" s="603"/>
      <c r="Q9" s="602">
        <v>3</v>
      </c>
      <c r="R9" s="603"/>
    </row>
    <row r="10" spans="1:18" ht="15">
      <c r="A10" s="606" t="s">
        <v>307</v>
      </c>
      <c r="B10" s="603"/>
      <c r="C10" s="603"/>
      <c r="D10" s="603"/>
      <c r="E10" s="603"/>
      <c r="F10" s="603"/>
      <c r="G10" s="603"/>
      <c r="H10" s="603"/>
      <c r="I10" s="603"/>
      <c r="J10" s="603"/>
      <c r="K10" s="603"/>
      <c r="L10" s="603"/>
      <c r="M10" s="607">
        <f>SUM(M11+M13+M19+M21)</f>
        <v>15774870</v>
      </c>
      <c r="N10" s="603"/>
      <c r="O10" s="607">
        <f>SUM(O11+O13+O19+O21)</f>
        <v>16395709</v>
      </c>
      <c r="P10" s="603"/>
      <c r="Q10" s="608">
        <f aca="true" t="shared" si="0" ref="Q10:Q19">AVERAGE(O10/M10*100)</f>
        <v>103.93562038863078</v>
      </c>
      <c r="R10" s="609"/>
    </row>
    <row r="11" spans="1:18" ht="15">
      <c r="A11" s="616" t="s">
        <v>308</v>
      </c>
      <c r="B11" s="617"/>
      <c r="C11" s="617"/>
      <c r="D11" s="617"/>
      <c r="E11" s="617"/>
      <c r="F11" s="617"/>
      <c r="G11" s="617"/>
      <c r="H11" s="617"/>
      <c r="I11" s="617"/>
      <c r="J11" s="617"/>
      <c r="K11" s="617"/>
      <c r="L11" s="617"/>
      <c r="M11" s="618">
        <f>SUM(M12)</f>
        <v>8934874</v>
      </c>
      <c r="N11" s="619"/>
      <c r="O11" s="618">
        <f>SUM(O12)</f>
        <v>7519450</v>
      </c>
      <c r="P11" s="619"/>
      <c r="Q11" s="620">
        <f t="shared" si="0"/>
        <v>84.15843357164297</v>
      </c>
      <c r="R11" s="621"/>
    </row>
    <row r="12" spans="1:18" ht="15">
      <c r="A12" s="610" t="s">
        <v>309</v>
      </c>
      <c r="B12" s="611"/>
      <c r="C12" s="611"/>
      <c r="D12" s="611"/>
      <c r="E12" s="611"/>
      <c r="F12" s="611"/>
      <c r="G12" s="611"/>
      <c r="H12" s="611"/>
      <c r="I12" s="611"/>
      <c r="J12" s="611"/>
      <c r="K12" s="611"/>
      <c r="L12" s="611"/>
      <c r="M12" s="612">
        <v>8934874</v>
      </c>
      <c r="N12" s="613"/>
      <c r="O12" s="612">
        <v>7519450</v>
      </c>
      <c r="P12" s="613"/>
      <c r="Q12" s="614">
        <f t="shared" si="0"/>
        <v>84.15843357164297</v>
      </c>
      <c r="R12" s="615"/>
    </row>
    <row r="13" spans="1:18" ht="15">
      <c r="A13" s="616" t="s">
        <v>310</v>
      </c>
      <c r="B13" s="617"/>
      <c r="C13" s="617"/>
      <c r="D13" s="617"/>
      <c r="E13" s="617"/>
      <c r="F13" s="617"/>
      <c r="G13" s="617"/>
      <c r="H13" s="617"/>
      <c r="I13" s="617"/>
      <c r="J13" s="617"/>
      <c r="K13" s="617"/>
      <c r="L13" s="617"/>
      <c r="M13" s="618">
        <v>4053000</v>
      </c>
      <c r="N13" s="619"/>
      <c r="O13" s="618">
        <f>AVERAGE(O14+O15+O16+O17+O18)</f>
        <v>4842484</v>
      </c>
      <c r="P13" s="619"/>
      <c r="Q13" s="620">
        <f t="shared" si="0"/>
        <v>119.47900320750063</v>
      </c>
      <c r="R13" s="621"/>
    </row>
    <row r="14" spans="1:18" ht="15">
      <c r="A14" s="610" t="s">
        <v>311</v>
      </c>
      <c r="B14" s="611"/>
      <c r="C14" s="611"/>
      <c r="D14" s="611"/>
      <c r="E14" s="611"/>
      <c r="F14" s="611"/>
      <c r="G14" s="611"/>
      <c r="H14" s="611"/>
      <c r="I14" s="611"/>
      <c r="J14" s="611"/>
      <c r="K14" s="611"/>
      <c r="L14" s="611"/>
      <c r="M14" s="612">
        <v>1500000</v>
      </c>
      <c r="N14" s="613"/>
      <c r="O14" s="612">
        <v>1125679</v>
      </c>
      <c r="P14" s="613"/>
      <c r="Q14" s="614">
        <f t="shared" si="0"/>
        <v>75.04526666666666</v>
      </c>
      <c r="R14" s="615"/>
    </row>
    <row r="15" spans="1:18" ht="15">
      <c r="A15" s="610" t="s">
        <v>312</v>
      </c>
      <c r="B15" s="611"/>
      <c r="C15" s="611"/>
      <c r="D15" s="611"/>
      <c r="E15" s="611"/>
      <c r="F15" s="611"/>
      <c r="G15" s="611"/>
      <c r="H15" s="611"/>
      <c r="I15" s="611"/>
      <c r="J15" s="611"/>
      <c r="K15" s="611"/>
      <c r="L15" s="611"/>
      <c r="M15" s="612">
        <v>2700000</v>
      </c>
      <c r="N15" s="613"/>
      <c r="O15" s="612">
        <v>2609914</v>
      </c>
      <c r="P15" s="613"/>
      <c r="Q15" s="614">
        <f t="shared" si="0"/>
        <v>96.66348148148148</v>
      </c>
      <c r="R15" s="615"/>
    </row>
    <row r="16" spans="1:18" ht="15">
      <c r="A16" s="610" t="s">
        <v>313</v>
      </c>
      <c r="B16" s="611"/>
      <c r="C16" s="611"/>
      <c r="D16" s="611"/>
      <c r="E16" s="611"/>
      <c r="F16" s="611"/>
      <c r="G16" s="611"/>
      <c r="H16" s="611"/>
      <c r="I16" s="611"/>
      <c r="J16" s="611"/>
      <c r="K16" s="611"/>
      <c r="L16" s="611"/>
      <c r="M16" s="612">
        <v>1054000</v>
      </c>
      <c r="N16" s="613"/>
      <c r="O16" s="612">
        <v>1045389</v>
      </c>
      <c r="P16" s="613"/>
      <c r="Q16" s="614">
        <f t="shared" si="0"/>
        <v>99.18301707779887</v>
      </c>
      <c r="R16" s="615"/>
    </row>
    <row r="17" spans="1:18" ht="15">
      <c r="A17" s="610" t="s">
        <v>314</v>
      </c>
      <c r="B17" s="611"/>
      <c r="C17" s="611"/>
      <c r="D17" s="611"/>
      <c r="E17" s="611"/>
      <c r="F17" s="611"/>
      <c r="G17" s="611"/>
      <c r="H17" s="611"/>
      <c r="I17" s="611"/>
      <c r="J17" s="611"/>
      <c r="K17" s="611"/>
      <c r="L17" s="611"/>
      <c r="M17" s="612">
        <v>60000</v>
      </c>
      <c r="N17" s="613"/>
      <c r="O17" s="612">
        <v>40392</v>
      </c>
      <c r="P17" s="613"/>
      <c r="Q17" s="614">
        <f t="shared" si="0"/>
        <v>67.32000000000001</v>
      </c>
      <c r="R17" s="615"/>
    </row>
    <row r="18" spans="1:18" ht="15">
      <c r="A18" s="610" t="s">
        <v>315</v>
      </c>
      <c r="B18" s="611"/>
      <c r="C18" s="611"/>
      <c r="D18" s="611"/>
      <c r="E18" s="611"/>
      <c r="F18" s="611"/>
      <c r="G18" s="611"/>
      <c r="H18" s="611"/>
      <c r="I18" s="611"/>
      <c r="J18" s="611"/>
      <c r="K18" s="611"/>
      <c r="L18" s="611"/>
      <c r="M18" s="612">
        <v>25000</v>
      </c>
      <c r="N18" s="613"/>
      <c r="O18" s="612">
        <v>21110</v>
      </c>
      <c r="P18" s="613"/>
      <c r="Q18" s="614">
        <f t="shared" si="0"/>
        <v>84.44</v>
      </c>
      <c r="R18" s="615"/>
    </row>
    <row r="19" spans="1:18" ht="15">
      <c r="A19" s="622" t="s">
        <v>316</v>
      </c>
      <c r="B19" s="623"/>
      <c r="C19" s="623"/>
      <c r="D19" s="623"/>
      <c r="E19" s="623"/>
      <c r="F19" s="623"/>
      <c r="G19" s="623"/>
      <c r="H19" s="623"/>
      <c r="I19" s="623"/>
      <c r="J19" s="623"/>
      <c r="K19" s="623"/>
      <c r="L19" s="623"/>
      <c r="M19" s="624">
        <v>2726996</v>
      </c>
      <c r="N19" s="625"/>
      <c r="O19" s="624">
        <v>3973021</v>
      </c>
      <c r="P19" s="625"/>
      <c r="Q19" s="626">
        <f t="shared" si="0"/>
        <v>145.69221957054577</v>
      </c>
      <c r="R19" s="621"/>
    </row>
    <row r="20" spans="1:18" ht="15">
      <c r="A20" s="313"/>
      <c r="B20" s="318"/>
      <c r="C20" s="318"/>
      <c r="D20" s="318"/>
      <c r="E20" s="318"/>
      <c r="F20" s="318"/>
      <c r="G20" s="318"/>
      <c r="H20" s="318"/>
      <c r="I20" s="318"/>
      <c r="J20" s="318"/>
      <c r="K20" s="318"/>
      <c r="L20" s="318"/>
      <c r="M20" s="328"/>
      <c r="N20" s="329"/>
      <c r="O20" s="328"/>
      <c r="P20" s="329"/>
      <c r="Q20" s="331"/>
      <c r="R20" s="330"/>
    </row>
    <row r="21" spans="1:18" ht="15">
      <c r="A21" s="632" t="s">
        <v>317</v>
      </c>
      <c r="B21" s="633"/>
      <c r="C21" s="633"/>
      <c r="D21" s="633"/>
      <c r="E21" s="633"/>
      <c r="F21" s="633"/>
      <c r="G21" s="633"/>
      <c r="H21" s="633"/>
      <c r="I21" s="633"/>
      <c r="J21" s="633"/>
      <c r="K21" s="633"/>
      <c r="L21" s="633"/>
      <c r="M21" s="634">
        <v>60000</v>
      </c>
      <c r="N21" s="635"/>
      <c r="O21" s="634">
        <v>60754</v>
      </c>
      <c r="P21" s="635"/>
      <c r="Q21" s="636">
        <f>AVERAGE(O21/M21*100)</f>
        <v>101.25666666666666</v>
      </c>
      <c r="R21" s="621"/>
    </row>
    <row r="22" spans="1:18" ht="15">
      <c r="A22" s="313"/>
      <c r="B22" s="318"/>
      <c r="C22" s="318"/>
      <c r="D22" s="318"/>
      <c r="E22" s="318"/>
      <c r="F22" s="318"/>
      <c r="G22" s="318"/>
      <c r="H22" s="318"/>
      <c r="I22" s="318"/>
      <c r="J22" s="318"/>
      <c r="K22" s="318"/>
      <c r="L22" s="318"/>
      <c r="M22" s="328"/>
      <c r="N22" s="329"/>
      <c r="O22" s="328"/>
      <c r="P22" s="329"/>
      <c r="Q22" s="331"/>
      <c r="R22" s="330"/>
    </row>
    <row r="23" spans="1:18" ht="15">
      <c r="A23" s="627" t="s">
        <v>588</v>
      </c>
      <c r="B23" s="628"/>
      <c r="C23" s="628"/>
      <c r="D23" s="628"/>
      <c r="E23" s="628"/>
      <c r="F23" s="628"/>
      <c r="G23" s="628"/>
      <c r="H23" s="628"/>
      <c r="I23" s="628"/>
      <c r="J23" s="628"/>
      <c r="K23" s="628"/>
      <c r="L23" s="628"/>
      <c r="M23" s="629">
        <v>4559535</v>
      </c>
      <c r="N23" s="630"/>
      <c r="O23" s="629">
        <v>4561190</v>
      </c>
      <c r="P23" s="630"/>
      <c r="Q23" s="631">
        <f>AVERAGE(O23/M23*100)</f>
        <v>100.03629756104515</v>
      </c>
      <c r="R23" s="621"/>
    </row>
    <row r="24" spans="1:18" ht="15">
      <c r="A24" s="639" t="s">
        <v>292</v>
      </c>
      <c r="B24" s="640"/>
      <c r="C24" s="640"/>
      <c r="D24" s="640"/>
      <c r="E24" s="640"/>
      <c r="F24" s="640"/>
      <c r="G24" s="640"/>
      <c r="H24" s="640"/>
      <c r="I24" s="640"/>
      <c r="J24" s="640"/>
      <c r="K24" s="640"/>
      <c r="L24" s="640"/>
      <c r="M24" s="641"/>
      <c r="N24" s="640"/>
      <c r="O24" s="642"/>
      <c r="P24" s="640"/>
      <c r="Q24" s="642"/>
      <c r="R24" s="643"/>
    </row>
    <row r="25" spans="1:18" ht="15">
      <c r="A25" s="606" t="s">
        <v>318</v>
      </c>
      <c r="B25" s="603"/>
      <c r="C25" s="603"/>
      <c r="D25" s="603"/>
      <c r="E25" s="603"/>
      <c r="F25" s="603"/>
      <c r="G25" s="603"/>
      <c r="H25" s="603"/>
      <c r="I25" s="603"/>
      <c r="J25" s="603"/>
      <c r="K25" s="603"/>
      <c r="L25" s="603"/>
      <c r="M25" s="607">
        <f>AVERAGE(M26+M28+M30+M32)</f>
        <v>20543035</v>
      </c>
      <c r="N25" s="646"/>
      <c r="O25" s="607">
        <f>AVERAGE(O26+O28+O30+O32)</f>
        <v>21132085</v>
      </c>
      <c r="P25" s="646"/>
      <c r="Q25" s="647">
        <f>AVERAGE(O25/M25*100)</f>
        <v>102.86739520231554</v>
      </c>
      <c r="R25" s="648"/>
    </row>
    <row r="26" spans="1:18" ht="15">
      <c r="A26" s="622" t="s">
        <v>308</v>
      </c>
      <c r="B26" s="623"/>
      <c r="C26" s="623"/>
      <c r="D26" s="623"/>
      <c r="E26" s="623"/>
      <c r="F26" s="623"/>
      <c r="G26" s="623"/>
      <c r="H26" s="623"/>
      <c r="I26" s="623"/>
      <c r="J26" s="623"/>
      <c r="K26" s="623"/>
      <c r="L26" s="623"/>
      <c r="M26" s="624">
        <v>13513505</v>
      </c>
      <c r="N26" s="625"/>
      <c r="O26" s="624">
        <v>14215146</v>
      </c>
      <c r="P26" s="625"/>
      <c r="Q26" s="644">
        <f>AVERAGE(O26/M26*100)</f>
        <v>105.19214667105241</v>
      </c>
      <c r="R26" s="645"/>
    </row>
    <row r="27" spans="1:18" ht="15">
      <c r="A27" s="313"/>
      <c r="B27" s="318"/>
      <c r="C27" s="318"/>
      <c r="D27" s="318"/>
      <c r="E27" s="318"/>
      <c r="F27" s="318"/>
      <c r="G27" s="318"/>
      <c r="H27" s="318"/>
      <c r="I27" s="318"/>
      <c r="J27" s="318"/>
      <c r="K27" s="318"/>
      <c r="L27" s="318"/>
      <c r="M27" s="328"/>
      <c r="N27" s="329"/>
      <c r="O27" s="328"/>
      <c r="P27" s="329"/>
      <c r="Q27" s="327"/>
      <c r="R27" s="345"/>
    </row>
    <row r="28" spans="1:18" ht="15">
      <c r="A28" s="632" t="s">
        <v>310</v>
      </c>
      <c r="B28" s="633"/>
      <c r="C28" s="633"/>
      <c r="D28" s="633"/>
      <c r="E28" s="633"/>
      <c r="F28" s="633"/>
      <c r="G28" s="633"/>
      <c r="H28" s="633"/>
      <c r="I28" s="633"/>
      <c r="J28" s="633"/>
      <c r="K28" s="633"/>
      <c r="L28" s="633"/>
      <c r="M28" s="634">
        <v>4053000</v>
      </c>
      <c r="N28" s="635"/>
      <c r="O28" s="634">
        <v>4092284</v>
      </c>
      <c r="P28" s="635"/>
      <c r="Q28" s="637">
        <f>AVERAGE(O28/M28*100)</f>
        <v>100.9692573402418</v>
      </c>
      <c r="R28" s="638"/>
    </row>
    <row r="29" spans="1:19" ht="15">
      <c r="A29" s="313"/>
      <c r="B29" s="318"/>
      <c r="C29" s="318"/>
      <c r="D29" s="318"/>
      <c r="E29" s="318"/>
      <c r="F29" s="318"/>
      <c r="G29" s="318"/>
      <c r="H29" s="318"/>
      <c r="I29" s="318"/>
      <c r="J29" s="318"/>
      <c r="K29" s="318"/>
      <c r="L29" s="318"/>
      <c r="M29" s="328"/>
      <c r="N29" s="329"/>
      <c r="O29" s="328"/>
      <c r="P29" s="329"/>
      <c r="Q29" s="327"/>
      <c r="R29" s="345"/>
      <c r="S29" s="314"/>
    </row>
    <row r="30" spans="1:18" ht="15">
      <c r="A30" s="632" t="s">
        <v>316</v>
      </c>
      <c r="B30" s="633"/>
      <c r="C30" s="633"/>
      <c r="D30" s="633"/>
      <c r="E30" s="633"/>
      <c r="F30" s="633"/>
      <c r="G30" s="633"/>
      <c r="H30" s="633"/>
      <c r="I30" s="633"/>
      <c r="J30" s="633"/>
      <c r="K30" s="633"/>
      <c r="L30" s="633"/>
      <c r="M30" s="634">
        <v>2767900</v>
      </c>
      <c r="N30" s="635"/>
      <c r="O30" s="634">
        <v>2791212</v>
      </c>
      <c r="P30" s="635"/>
      <c r="Q30" s="637">
        <f>AVERAGE(O30/M30*100)</f>
        <v>100.84222695906644</v>
      </c>
      <c r="R30" s="638"/>
    </row>
    <row r="31" spans="1:18" ht="15">
      <c r="A31" s="313"/>
      <c r="B31" s="318"/>
      <c r="C31" s="318"/>
      <c r="D31" s="318"/>
      <c r="E31" s="318"/>
      <c r="F31" s="318"/>
      <c r="G31" s="318"/>
      <c r="H31" s="318"/>
      <c r="I31" s="318"/>
      <c r="J31" s="318"/>
      <c r="K31" s="318"/>
      <c r="L31" s="318"/>
      <c r="M31" s="328"/>
      <c r="N31" s="329"/>
      <c r="O31" s="328"/>
      <c r="P31" s="329"/>
      <c r="Q31" s="327"/>
      <c r="R31" s="345"/>
    </row>
    <row r="32" spans="1:18" ht="17.25" customHeight="1">
      <c r="A32" s="627" t="s">
        <v>319</v>
      </c>
      <c r="B32" s="628"/>
      <c r="C32" s="628"/>
      <c r="D32" s="628"/>
      <c r="E32" s="628"/>
      <c r="F32" s="628"/>
      <c r="G32" s="628"/>
      <c r="H32" s="628"/>
      <c r="I32" s="628"/>
      <c r="J32" s="628"/>
      <c r="K32" s="628"/>
      <c r="L32" s="628"/>
      <c r="M32" s="651">
        <v>208630</v>
      </c>
      <c r="N32" s="652"/>
      <c r="O32" s="649">
        <v>33443</v>
      </c>
      <c r="P32" s="650"/>
      <c r="Q32" s="332">
        <f>AVERAGE(O32/M32*100)</f>
        <v>16.029813545511193</v>
      </c>
      <c r="R32" s="346"/>
    </row>
  </sheetData>
  <sheetProtection/>
  <mergeCells count="81">
    <mergeCell ref="O32:P32"/>
    <mergeCell ref="M32:N32"/>
    <mergeCell ref="A5:Q5"/>
    <mergeCell ref="A6:Q6"/>
    <mergeCell ref="A30:L30"/>
    <mergeCell ref="M30:N30"/>
    <mergeCell ref="O30:P30"/>
    <mergeCell ref="Q30:R30"/>
    <mergeCell ref="A32:L32"/>
    <mergeCell ref="A26:L26"/>
    <mergeCell ref="M26:N26"/>
    <mergeCell ref="O26:P26"/>
    <mergeCell ref="Q26:R26"/>
    <mergeCell ref="A25:L25"/>
    <mergeCell ref="M25:N25"/>
    <mergeCell ref="O25:P25"/>
    <mergeCell ref="Q25:R25"/>
    <mergeCell ref="O21:P21"/>
    <mergeCell ref="Q21:R21"/>
    <mergeCell ref="A28:L28"/>
    <mergeCell ref="M28:N28"/>
    <mergeCell ref="O28:P28"/>
    <mergeCell ref="Q28:R28"/>
    <mergeCell ref="A24:L24"/>
    <mergeCell ref="M24:N24"/>
    <mergeCell ref="O24:P24"/>
    <mergeCell ref="Q24:R24"/>
    <mergeCell ref="A19:L19"/>
    <mergeCell ref="M19:N19"/>
    <mergeCell ref="O19:P19"/>
    <mergeCell ref="Q19:R19"/>
    <mergeCell ref="A23:L23"/>
    <mergeCell ref="M23:N23"/>
    <mergeCell ref="O23:P23"/>
    <mergeCell ref="Q23:R23"/>
    <mergeCell ref="A21:L21"/>
    <mergeCell ref="M21:N21"/>
    <mergeCell ref="A17:L17"/>
    <mergeCell ref="M17:N17"/>
    <mergeCell ref="O17:P17"/>
    <mergeCell ref="Q17:R17"/>
    <mergeCell ref="A18:L18"/>
    <mergeCell ref="M18:N18"/>
    <mergeCell ref="O18:P18"/>
    <mergeCell ref="Q18:R18"/>
    <mergeCell ref="A16:L16"/>
    <mergeCell ref="M16:N16"/>
    <mergeCell ref="O16:P16"/>
    <mergeCell ref="Q16:R16"/>
    <mergeCell ref="A15:L15"/>
    <mergeCell ref="M15:N15"/>
    <mergeCell ref="O15:P15"/>
    <mergeCell ref="Q15:R15"/>
    <mergeCell ref="A14:L14"/>
    <mergeCell ref="M14:N14"/>
    <mergeCell ref="O14:P14"/>
    <mergeCell ref="Q14:R14"/>
    <mergeCell ref="A13:L13"/>
    <mergeCell ref="M13:N13"/>
    <mergeCell ref="O13:P13"/>
    <mergeCell ref="Q13:R13"/>
    <mergeCell ref="O9:P9"/>
    <mergeCell ref="Q9:R9"/>
    <mergeCell ref="A12:L12"/>
    <mergeCell ref="M12:N12"/>
    <mergeCell ref="O12:P12"/>
    <mergeCell ref="Q12:R12"/>
    <mergeCell ref="A11:L11"/>
    <mergeCell ref="M11:N11"/>
    <mergeCell ref="O11:P11"/>
    <mergeCell ref="Q11:R11"/>
    <mergeCell ref="A8:L8"/>
    <mergeCell ref="M8:N8"/>
    <mergeCell ref="O8:P8"/>
    <mergeCell ref="Q8:R8"/>
    <mergeCell ref="A10:L10"/>
    <mergeCell ref="M10:N10"/>
    <mergeCell ref="O10:P10"/>
    <mergeCell ref="Q10:R10"/>
    <mergeCell ref="A9:L9"/>
    <mergeCell ref="M9:N9"/>
  </mergeCells>
  <printOptions/>
  <pageMargins left="0.25" right="0.25"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114"/>
  <sheetViews>
    <sheetView zoomScale="118" zoomScaleNormal="118" zoomScalePageLayoutView="0" workbookViewId="0" topLeftCell="A1">
      <selection activeCell="B28" sqref="B28:C28"/>
    </sheetView>
  </sheetViews>
  <sheetFormatPr defaultColWidth="9.140625" defaultRowHeight="15"/>
  <cols>
    <col min="3" max="3" width="56.28125" style="0" customWidth="1"/>
  </cols>
  <sheetData>
    <row r="1" ht="15">
      <c r="A1" s="301" t="s">
        <v>593</v>
      </c>
    </row>
    <row r="2" ht="15">
      <c r="A2" s="301" t="s">
        <v>594</v>
      </c>
    </row>
    <row r="3" ht="15">
      <c r="A3" s="301" t="s">
        <v>595</v>
      </c>
    </row>
    <row r="4" spans="1:9" ht="57.75" customHeight="1">
      <c r="A4" s="655" t="s">
        <v>778</v>
      </c>
      <c r="B4" s="656"/>
      <c r="C4" s="656"/>
      <c r="D4" s="656"/>
      <c r="E4" s="656"/>
      <c r="F4" s="656"/>
      <c r="G4" s="656"/>
      <c r="H4" s="656"/>
      <c r="I4" s="657"/>
    </row>
    <row r="5" spans="1:9" ht="15.75">
      <c r="A5" s="352"/>
      <c r="B5" s="353"/>
      <c r="C5" s="353"/>
      <c r="D5" s="353"/>
      <c r="E5" s="353"/>
      <c r="F5" s="353"/>
      <c r="G5" s="353"/>
      <c r="H5" s="353"/>
      <c r="I5" s="354"/>
    </row>
    <row r="6" spans="1:9" ht="63.75">
      <c r="A6" s="349" t="s">
        <v>320</v>
      </c>
      <c r="B6" s="658" t="s">
        <v>321</v>
      </c>
      <c r="C6" s="659"/>
      <c r="D6" s="350" t="s">
        <v>322</v>
      </c>
      <c r="E6" s="349" t="s">
        <v>323</v>
      </c>
      <c r="F6" s="349" t="s">
        <v>324</v>
      </c>
      <c r="G6" s="349" t="s">
        <v>325</v>
      </c>
      <c r="H6" s="349" t="s">
        <v>326</v>
      </c>
      <c r="I6" s="351" t="s">
        <v>327</v>
      </c>
    </row>
    <row r="7" spans="1:9" ht="15">
      <c r="A7" s="236">
        <v>1</v>
      </c>
      <c r="B7" s="660">
        <v>2</v>
      </c>
      <c r="C7" s="661"/>
      <c r="D7" s="236">
        <v>3</v>
      </c>
      <c r="E7" s="237">
        <v>4</v>
      </c>
      <c r="F7" s="237">
        <v>5</v>
      </c>
      <c r="G7" s="237">
        <v>6</v>
      </c>
      <c r="H7" s="237">
        <v>7</v>
      </c>
      <c r="I7" s="238">
        <v>8</v>
      </c>
    </row>
    <row r="8" spans="1:9" ht="15.75">
      <c r="A8" s="662" t="s">
        <v>328</v>
      </c>
      <c r="B8" s="663"/>
      <c r="C8" s="663"/>
      <c r="D8" s="663"/>
      <c r="E8" s="663"/>
      <c r="F8" s="663"/>
      <c r="G8" s="663"/>
      <c r="H8" s="663"/>
      <c r="I8" s="664"/>
    </row>
    <row r="9" spans="1:9" ht="15">
      <c r="A9" s="239" t="s">
        <v>294</v>
      </c>
      <c r="B9" s="665" t="s">
        <v>329</v>
      </c>
      <c r="C9" s="666"/>
      <c r="D9" s="240">
        <v>490</v>
      </c>
      <c r="E9" s="241">
        <f>E10+E45+E58+E71+E103</f>
        <v>0</v>
      </c>
      <c r="F9" s="241">
        <v>0</v>
      </c>
      <c r="G9" s="241">
        <v>0</v>
      </c>
      <c r="H9" s="241">
        <v>0</v>
      </c>
      <c r="I9" s="242" t="str">
        <f aca="true" t="shared" si="0" ref="I9:I72">IF(G9&gt;0,IF(H9/G9&gt;=100,"&gt;&gt;100",H9/G9*100),"-")</f>
        <v>-</v>
      </c>
    </row>
    <row r="10" spans="1:9" ht="15">
      <c r="A10" s="239" t="s">
        <v>330</v>
      </c>
      <c r="B10" s="665" t="s">
        <v>331</v>
      </c>
      <c r="C10" s="666"/>
      <c r="D10" s="240">
        <v>491</v>
      </c>
      <c r="E10" s="241">
        <f>E11+E16+E19+E23+E25+E32</f>
        <v>0</v>
      </c>
      <c r="F10" s="241">
        <f>F11+F16+F19+F23+F25+F32</f>
        <v>0</v>
      </c>
      <c r="G10" s="241">
        <f>G11+G16+G19+G23+G25+G32</f>
        <v>0</v>
      </c>
      <c r="H10" s="241">
        <f>H11+H16+H19+H23+H25+H32</f>
        <v>0</v>
      </c>
      <c r="I10" s="242" t="str">
        <f t="shared" si="0"/>
        <v>-</v>
      </c>
    </row>
    <row r="11" spans="1:9" ht="15">
      <c r="A11" s="239" t="s">
        <v>332</v>
      </c>
      <c r="B11" s="665" t="s">
        <v>333</v>
      </c>
      <c r="C11" s="666"/>
      <c r="D11" s="240">
        <v>492</v>
      </c>
      <c r="E11" s="241">
        <f>SUM(E12:E14)</f>
        <v>0</v>
      </c>
      <c r="F11" s="241">
        <f>SUM(F12:F14)</f>
        <v>0</v>
      </c>
      <c r="G11" s="241">
        <f>SUM(G12:G14)</f>
        <v>0</v>
      </c>
      <c r="H11" s="241">
        <f>SUM(H12:H14)</f>
        <v>0</v>
      </c>
      <c r="I11" s="242" t="str">
        <f t="shared" si="0"/>
        <v>-</v>
      </c>
    </row>
    <row r="12" spans="1:9" ht="15">
      <c r="A12" s="239" t="s">
        <v>334</v>
      </c>
      <c r="B12" s="665" t="s">
        <v>335</v>
      </c>
      <c r="C12" s="666"/>
      <c r="D12" s="240">
        <v>493</v>
      </c>
      <c r="E12" s="243">
        <v>0</v>
      </c>
      <c r="F12" s="243">
        <v>0</v>
      </c>
      <c r="G12" s="243">
        <v>0</v>
      </c>
      <c r="H12" s="243">
        <v>0</v>
      </c>
      <c r="I12" s="242" t="str">
        <f t="shared" si="0"/>
        <v>-</v>
      </c>
    </row>
    <row r="13" spans="1:9" ht="15">
      <c r="A13" s="239" t="s">
        <v>336</v>
      </c>
      <c r="B13" s="665" t="s">
        <v>337</v>
      </c>
      <c r="C13" s="666"/>
      <c r="D13" s="240">
        <v>494</v>
      </c>
      <c r="E13" s="243">
        <v>0</v>
      </c>
      <c r="F13" s="243">
        <v>0</v>
      </c>
      <c r="G13" s="243">
        <v>0</v>
      </c>
      <c r="H13" s="243">
        <v>0</v>
      </c>
      <c r="I13" s="242" t="str">
        <f t="shared" si="0"/>
        <v>-</v>
      </c>
    </row>
    <row r="14" spans="1:9" ht="15">
      <c r="A14" s="239" t="s">
        <v>338</v>
      </c>
      <c r="B14" s="665" t="s">
        <v>339</v>
      </c>
      <c r="C14" s="666"/>
      <c r="D14" s="240">
        <v>495</v>
      </c>
      <c r="E14" s="243">
        <v>0</v>
      </c>
      <c r="F14" s="243">
        <v>0</v>
      </c>
      <c r="G14" s="243">
        <v>0</v>
      </c>
      <c r="H14" s="243">
        <v>0</v>
      </c>
      <c r="I14" s="242" t="str">
        <f t="shared" si="0"/>
        <v>-</v>
      </c>
    </row>
    <row r="15" spans="1:9" ht="15">
      <c r="A15" s="239" t="s">
        <v>340</v>
      </c>
      <c r="B15" s="665" t="s">
        <v>341</v>
      </c>
      <c r="C15" s="666"/>
      <c r="D15" s="240">
        <v>496</v>
      </c>
      <c r="E15" s="243">
        <v>0</v>
      </c>
      <c r="F15" s="243">
        <v>0</v>
      </c>
      <c r="G15" s="243">
        <v>0</v>
      </c>
      <c r="H15" s="243">
        <v>0</v>
      </c>
      <c r="I15" s="242" t="str">
        <f>IF(G15&gt;0,IF(H15/G15&gt;=100,"&gt;&gt;100",H15/G15*100),"-")</f>
        <v>-</v>
      </c>
    </row>
    <row r="16" spans="1:9" ht="15">
      <c r="A16" s="239" t="s">
        <v>342</v>
      </c>
      <c r="B16" s="665" t="s">
        <v>343</v>
      </c>
      <c r="C16" s="666"/>
      <c r="D16" s="240">
        <v>497</v>
      </c>
      <c r="E16" s="241">
        <f>SUM(E17:E18)</f>
        <v>0</v>
      </c>
      <c r="F16" s="241">
        <f>SUM(F17:F18)</f>
        <v>0</v>
      </c>
      <c r="G16" s="241">
        <f>SUM(G17:G18)</f>
        <v>0</v>
      </c>
      <c r="H16" s="241">
        <f>SUM(H17:H18)</f>
        <v>0</v>
      </c>
      <c r="I16" s="242" t="str">
        <f t="shared" si="0"/>
        <v>-</v>
      </c>
    </row>
    <row r="17" spans="1:9" ht="15">
      <c r="A17" s="239" t="s">
        <v>344</v>
      </c>
      <c r="B17" s="665" t="s">
        <v>345</v>
      </c>
      <c r="C17" s="666"/>
      <c r="D17" s="240">
        <v>498</v>
      </c>
      <c r="E17" s="243">
        <v>0</v>
      </c>
      <c r="F17" s="243">
        <v>0</v>
      </c>
      <c r="G17" s="243">
        <v>0</v>
      </c>
      <c r="H17" s="243">
        <v>0</v>
      </c>
      <c r="I17" s="242" t="str">
        <f t="shared" si="0"/>
        <v>-</v>
      </c>
    </row>
    <row r="18" spans="1:9" ht="15">
      <c r="A18" s="239" t="s">
        <v>346</v>
      </c>
      <c r="B18" s="665" t="s">
        <v>347</v>
      </c>
      <c r="C18" s="666"/>
      <c r="D18" s="240">
        <v>499</v>
      </c>
      <c r="E18" s="243">
        <v>0</v>
      </c>
      <c r="F18" s="243">
        <v>0</v>
      </c>
      <c r="G18" s="243">
        <v>0</v>
      </c>
      <c r="H18" s="243">
        <v>0</v>
      </c>
      <c r="I18" s="242" t="str">
        <f t="shared" si="0"/>
        <v>-</v>
      </c>
    </row>
    <row r="19" spans="1:9" ht="15">
      <c r="A19" s="239" t="s">
        <v>348</v>
      </c>
      <c r="B19" s="665" t="s">
        <v>349</v>
      </c>
      <c r="C19" s="666"/>
      <c r="D19" s="240">
        <v>500</v>
      </c>
      <c r="E19" s="241">
        <f>E20</f>
        <v>0</v>
      </c>
      <c r="F19" s="241">
        <f>F20</f>
        <v>0</v>
      </c>
      <c r="G19" s="241">
        <f>G20</f>
        <v>0</v>
      </c>
      <c r="H19" s="241">
        <f>H20</f>
        <v>0</v>
      </c>
      <c r="I19" s="242" t="str">
        <f t="shared" si="0"/>
        <v>-</v>
      </c>
    </row>
    <row r="20" spans="1:9" ht="15">
      <c r="A20" s="239" t="s">
        <v>350</v>
      </c>
      <c r="B20" s="665" t="s">
        <v>351</v>
      </c>
      <c r="C20" s="666"/>
      <c r="D20" s="240">
        <v>501</v>
      </c>
      <c r="E20" s="243">
        <v>0</v>
      </c>
      <c r="F20" s="243">
        <v>0</v>
      </c>
      <c r="G20" s="243">
        <v>0</v>
      </c>
      <c r="H20" s="243">
        <v>0</v>
      </c>
      <c r="I20" s="242" t="str">
        <f t="shared" si="0"/>
        <v>-</v>
      </c>
    </row>
    <row r="21" spans="1:9" ht="15">
      <c r="A21" s="239" t="s">
        <v>352</v>
      </c>
      <c r="B21" s="665" t="s">
        <v>353</v>
      </c>
      <c r="C21" s="666"/>
      <c r="D21" s="240">
        <v>502</v>
      </c>
      <c r="E21" s="243">
        <v>0</v>
      </c>
      <c r="F21" s="243">
        <v>0</v>
      </c>
      <c r="G21" s="243">
        <v>0</v>
      </c>
      <c r="H21" s="243">
        <v>0</v>
      </c>
      <c r="I21" s="242" t="str">
        <f>IF(G21&gt;0,IF(H21/G21&gt;=100,"&gt;&gt;100",H21/G21*100),"-")</f>
        <v>-</v>
      </c>
    </row>
    <row r="22" spans="1:9" ht="15">
      <c r="A22" s="239" t="s">
        <v>354</v>
      </c>
      <c r="B22" s="665" t="s">
        <v>355</v>
      </c>
      <c r="C22" s="666"/>
      <c r="D22" s="240">
        <v>503</v>
      </c>
      <c r="E22" s="243">
        <v>0</v>
      </c>
      <c r="F22" s="243">
        <v>0</v>
      </c>
      <c r="G22" s="243">
        <v>0</v>
      </c>
      <c r="H22" s="243">
        <v>0</v>
      </c>
      <c r="I22" s="242" t="str">
        <f>IF(G22&gt;0,IF(H22/G22&gt;=100,"&gt;&gt;100",H22/G22*100),"-")</f>
        <v>-</v>
      </c>
    </row>
    <row r="23" spans="1:9" ht="15">
      <c r="A23" s="239" t="s">
        <v>356</v>
      </c>
      <c r="B23" s="665" t="s">
        <v>357</v>
      </c>
      <c r="C23" s="666"/>
      <c r="D23" s="240">
        <v>504</v>
      </c>
      <c r="E23" s="241">
        <f>E24</f>
        <v>0</v>
      </c>
      <c r="F23" s="241">
        <f>F24</f>
        <v>0</v>
      </c>
      <c r="G23" s="241">
        <f>G24</f>
        <v>0</v>
      </c>
      <c r="H23" s="241">
        <f>H24</f>
        <v>0</v>
      </c>
      <c r="I23" s="242" t="str">
        <f t="shared" si="0"/>
        <v>-</v>
      </c>
    </row>
    <row r="24" spans="1:9" ht="15">
      <c r="A24" s="239" t="s">
        <v>358</v>
      </c>
      <c r="B24" s="665" t="s">
        <v>359</v>
      </c>
      <c r="C24" s="666"/>
      <c r="D24" s="240">
        <v>505</v>
      </c>
      <c r="E24" s="243">
        <v>0</v>
      </c>
      <c r="F24" s="243">
        <v>0</v>
      </c>
      <c r="G24" s="243">
        <v>0</v>
      </c>
      <c r="H24" s="243">
        <v>0</v>
      </c>
      <c r="I24" s="242" t="str">
        <f t="shared" si="0"/>
        <v>-</v>
      </c>
    </row>
    <row r="25" spans="1:9" ht="15">
      <c r="A25" s="239" t="s">
        <v>360</v>
      </c>
      <c r="B25" s="665" t="s">
        <v>361</v>
      </c>
      <c r="C25" s="666"/>
      <c r="D25" s="240">
        <v>506</v>
      </c>
      <c r="E25" s="241">
        <f>SUM(E26:E27)</f>
        <v>0</v>
      </c>
      <c r="F25" s="241">
        <f>SUM(F26:F27)</f>
        <v>0</v>
      </c>
      <c r="G25" s="241">
        <f>SUM(G26:G27)</f>
        <v>0</v>
      </c>
      <c r="H25" s="241">
        <f>SUM(H26:H27)</f>
        <v>0</v>
      </c>
      <c r="I25" s="242" t="str">
        <f t="shared" si="0"/>
        <v>-</v>
      </c>
    </row>
    <row r="26" spans="1:9" ht="15">
      <c r="A26" s="244" t="s">
        <v>362</v>
      </c>
      <c r="B26" s="665" t="s">
        <v>363</v>
      </c>
      <c r="C26" s="666"/>
      <c r="D26" s="240">
        <v>507</v>
      </c>
      <c r="E26" s="243">
        <v>0</v>
      </c>
      <c r="F26" s="243">
        <v>0</v>
      </c>
      <c r="G26" s="243">
        <v>0</v>
      </c>
      <c r="H26" s="243">
        <v>0</v>
      </c>
      <c r="I26" s="242" t="str">
        <f t="shared" si="0"/>
        <v>-</v>
      </c>
    </row>
    <row r="27" spans="1:9" ht="15">
      <c r="A27" s="239" t="s">
        <v>364</v>
      </c>
      <c r="B27" s="665" t="s">
        <v>365</v>
      </c>
      <c r="C27" s="666"/>
      <c r="D27" s="240">
        <v>508</v>
      </c>
      <c r="E27" s="243">
        <v>0</v>
      </c>
      <c r="F27" s="243">
        <v>0</v>
      </c>
      <c r="G27" s="243">
        <v>0</v>
      </c>
      <c r="H27" s="243">
        <v>0</v>
      </c>
      <c r="I27" s="242" t="str">
        <f t="shared" si="0"/>
        <v>-</v>
      </c>
    </row>
    <row r="28" spans="1:9" ht="15">
      <c r="A28" s="244" t="s">
        <v>366</v>
      </c>
      <c r="B28" s="665" t="s">
        <v>367</v>
      </c>
      <c r="C28" s="666"/>
      <c r="D28" s="240">
        <v>509</v>
      </c>
      <c r="E28" s="243">
        <v>0</v>
      </c>
      <c r="F28" s="243">
        <v>0</v>
      </c>
      <c r="G28" s="243">
        <v>0</v>
      </c>
      <c r="H28" s="243">
        <v>0</v>
      </c>
      <c r="I28" s="242" t="str">
        <f>IF(G28&gt;0,IF(H28/G28&gt;=100,"&gt;&gt;100",H28/G28*100),"-")</f>
        <v>-</v>
      </c>
    </row>
    <row r="29" spans="1:9" ht="15">
      <c r="A29" s="239" t="s">
        <v>368</v>
      </c>
      <c r="B29" s="665" t="s">
        <v>369</v>
      </c>
      <c r="C29" s="666"/>
      <c r="D29" s="240">
        <v>510</v>
      </c>
      <c r="E29" s="243">
        <v>0</v>
      </c>
      <c r="F29" s="243">
        <v>0</v>
      </c>
      <c r="G29" s="243">
        <v>0</v>
      </c>
      <c r="H29" s="243">
        <v>0</v>
      </c>
      <c r="I29" s="242" t="str">
        <f>IF(G29&gt;0,IF(H29/G29&gt;=100,"&gt;&gt;100",H29/G29*100),"-")</f>
        <v>-</v>
      </c>
    </row>
    <row r="30" spans="1:9" ht="15">
      <c r="A30" s="239" t="s">
        <v>370</v>
      </c>
      <c r="B30" s="665" t="s">
        <v>371</v>
      </c>
      <c r="C30" s="666"/>
      <c r="D30" s="240">
        <v>511</v>
      </c>
      <c r="E30" s="243">
        <v>0</v>
      </c>
      <c r="F30" s="243">
        <v>0</v>
      </c>
      <c r="G30" s="243">
        <v>0</v>
      </c>
      <c r="H30" s="243">
        <v>0</v>
      </c>
      <c r="I30" s="242" t="str">
        <f>IF(G30&gt;0,IF(H30/G30&gt;=100,"&gt;&gt;100",H30/G30*100),"-")</f>
        <v>-</v>
      </c>
    </row>
    <row r="31" spans="1:9" ht="15">
      <c r="A31" s="239" t="s">
        <v>372</v>
      </c>
      <c r="B31" s="665" t="s">
        <v>373</v>
      </c>
      <c r="C31" s="666"/>
      <c r="D31" s="240">
        <v>512</v>
      </c>
      <c r="E31" s="243">
        <v>0</v>
      </c>
      <c r="F31" s="243">
        <v>0</v>
      </c>
      <c r="G31" s="243">
        <v>0</v>
      </c>
      <c r="H31" s="243">
        <v>0</v>
      </c>
      <c r="I31" s="242" t="str">
        <f>IF(G31&gt;0,IF(H31/G31&gt;=100,"&gt;&gt;100",H31/G31*100),"-")</f>
        <v>-</v>
      </c>
    </row>
    <row r="32" spans="1:9" ht="15">
      <c r="A32" s="239" t="s">
        <v>374</v>
      </c>
      <c r="B32" s="665" t="s">
        <v>375</v>
      </c>
      <c r="C32" s="666"/>
      <c r="D32" s="240">
        <v>513</v>
      </c>
      <c r="E32" s="241">
        <f>SUM(E33:E34)</f>
        <v>0</v>
      </c>
      <c r="F32" s="241">
        <f>SUM(F33:F34)</f>
        <v>0</v>
      </c>
      <c r="G32" s="241">
        <f>SUM(G33:G34)</f>
        <v>0</v>
      </c>
      <c r="H32" s="241">
        <f>SUM(H33:H34)</f>
        <v>0</v>
      </c>
      <c r="I32" s="242" t="str">
        <f t="shared" si="0"/>
        <v>-</v>
      </c>
    </row>
    <row r="33" spans="1:9" ht="15">
      <c r="A33" s="239" t="s">
        <v>376</v>
      </c>
      <c r="B33" s="665" t="s">
        <v>377</v>
      </c>
      <c r="C33" s="666"/>
      <c r="D33" s="240">
        <v>514</v>
      </c>
      <c r="E33" s="243">
        <v>0</v>
      </c>
      <c r="F33" s="243">
        <v>0</v>
      </c>
      <c r="G33" s="243">
        <v>0</v>
      </c>
      <c r="H33" s="243">
        <v>0</v>
      </c>
      <c r="I33" s="242" t="str">
        <f t="shared" si="0"/>
        <v>-</v>
      </c>
    </row>
    <row r="34" spans="1:9" ht="15">
      <c r="A34" s="239" t="s">
        <v>378</v>
      </c>
      <c r="B34" s="665" t="s">
        <v>379</v>
      </c>
      <c r="C34" s="666"/>
      <c r="D34" s="240">
        <v>515</v>
      </c>
      <c r="E34" s="243">
        <v>0</v>
      </c>
      <c r="F34" s="243">
        <v>0</v>
      </c>
      <c r="G34" s="243">
        <v>0</v>
      </c>
      <c r="H34" s="243">
        <v>0</v>
      </c>
      <c r="I34" s="242" t="str">
        <f t="shared" si="0"/>
        <v>-</v>
      </c>
    </row>
    <row r="35" spans="1:9" ht="15">
      <c r="A35" s="239" t="s">
        <v>380</v>
      </c>
      <c r="B35" s="665" t="s">
        <v>381</v>
      </c>
      <c r="C35" s="666"/>
      <c r="D35" s="240">
        <v>516</v>
      </c>
      <c r="E35" s="243">
        <v>0</v>
      </c>
      <c r="F35" s="243">
        <v>0</v>
      </c>
      <c r="G35" s="243">
        <v>0</v>
      </c>
      <c r="H35" s="243">
        <v>0</v>
      </c>
      <c r="I35" s="242" t="str">
        <f t="shared" si="0"/>
        <v>-</v>
      </c>
    </row>
    <row r="36" spans="1:9" ht="15">
      <c r="A36" s="239" t="s">
        <v>382</v>
      </c>
      <c r="B36" s="665" t="s">
        <v>383</v>
      </c>
      <c r="C36" s="666"/>
      <c r="D36" s="240">
        <v>517</v>
      </c>
      <c r="E36" s="243">
        <v>0</v>
      </c>
      <c r="F36" s="243">
        <v>0</v>
      </c>
      <c r="G36" s="243">
        <v>0</v>
      </c>
      <c r="H36" s="243">
        <v>0</v>
      </c>
      <c r="I36" s="242" t="str">
        <f t="shared" si="0"/>
        <v>-</v>
      </c>
    </row>
    <row r="37" spans="1:9" ht="15">
      <c r="A37" s="239" t="s">
        <v>384</v>
      </c>
      <c r="B37" s="665" t="s">
        <v>385</v>
      </c>
      <c r="C37" s="666"/>
      <c r="D37" s="240">
        <v>518</v>
      </c>
      <c r="E37" s="241">
        <f>SUM(E38:E39)</f>
        <v>0</v>
      </c>
      <c r="F37" s="241">
        <f>SUM(F38:F39)</f>
        <v>0</v>
      </c>
      <c r="G37" s="241">
        <f>SUM(G38:G39)</f>
        <v>0</v>
      </c>
      <c r="H37" s="241">
        <f>SUM(H38:H39)</f>
        <v>0</v>
      </c>
      <c r="I37" s="242" t="str">
        <f t="shared" si="0"/>
        <v>-</v>
      </c>
    </row>
    <row r="38" spans="1:9" ht="15">
      <c r="A38" s="244" t="s">
        <v>386</v>
      </c>
      <c r="B38" s="665" t="s">
        <v>387</v>
      </c>
      <c r="C38" s="666"/>
      <c r="D38" s="240">
        <v>519</v>
      </c>
      <c r="E38" s="243">
        <v>0</v>
      </c>
      <c r="F38" s="243">
        <v>0</v>
      </c>
      <c r="G38" s="243">
        <v>0</v>
      </c>
      <c r="H38" s="243">
        <v>0</v>
      </c>
      <c r="I38" s="242" t="str">
        <f t="shared" si="0"/>
        <v>-</v>
      </c>
    </row>
    <row r="39" spans="1:9" ht="15">
      <c r="A39" s="239" t="s">
        <v>388</v>
      </c>
      <c r="B39" s="665" t="s">
        <v>389</v>
      </c>
      <c r="C39" s="666"/>
      <c r="D39" s="240">
        <v>520</v>
      </c>
      <c r="E39" s="243">
        <v>0</v>
      </c>
      <c r="F39" s="243">
        <v>0</v>
      </c>
      <c r="G39" s="243">
        <v>0</v>
      </c>
      <c r="H39" s="243">
        <v>0</v>
      </c>
      <c r="I39" s="242" t="str">
        <f t="shared" si="0"/>
        <v>-</v>
      </c>
    </row>
    <row r="40" spans="1:9" ht="15">
      <c r="A40" s="244" t="s">
        <v>390</v>
      </c>
      <c r="B40" s="665" t="s">
        <v>391</v>
      </c>
      <c r="C40" s="666"/>
      <c r="D40" s="240">
        <v>521</v>
      </c>
      <c r="E40" s="243">
        <v>0</v>
      </c>
      <c r="F40" s="243">
        <v>0</v>
      </c>
      <c r="G40" s="243">
        <v>0</v>
      </c>
      <c r="H40" s="243">
        <v>0</v>
      </c>
      <c r="I40" s="242" t="str">
        <f t="shared" si="0"/>
        <v>-</v>
      </c>
    </row>
    <row r="41" spans="1:9" ht="15">
      <c r="A41" s="239" t="s">
        <v>392</v>
      </c>
      <c r="B41" s="665" t="s">
        <v>393</v>
      </c>
      <c r="C41" s="666"/>
      <c r="D41" s="240">
        <v>522</v>
      </c>
      <c r="E41" s="243">
        <v>0</v>
      </c>
      <c r="F41" s="243">
        <v>0</v>
      </c>
      <c r="G41" s="243">
        <v>0</v>
      </c>
      <c r="H41" s="243">
        <v>0</v>
      </c>
      <c r="I41" s="242" t="str">
        <f t="shared" si="0"/>
        <v>-</v>
      </c>
    </row>
    <row r="42" spans="1:9" ht="15">
      <c r="A42" s="239" t="s">
        <v>394</v>
      </c>
      <c r="B42" s="665" t="s">
        <v>395</v>
      </c>
      <c r="C42" s="666"/>
      <c r="D42" s="240">
        <v>523</v>
      </c>
      <c r="E42" s="243">
        <v>0</v>
      </c>
      <c r="F42" s="243">
        <v>0</v>
      </c>
      <c r="G42" s="243">
        <v>0</v>
      </c>
      <c r="H42" s="243">
        <v>0</v>
      </c>
      <c r="I42" s="242" t="str">
        <f t="shared" si="0"/>
        <v>-</v>
      </c>
    </row>
    <row r="43" spans="1:9" ht="15">
      <c r="A43" s="239" t="s">
        <v>396</v>
      </c>
      <c r="B43" s="665" t="s">
        <v>397</v>
      </c>
      <c r="C43" s="666"/>
      <c r="D43" s="240">
        <v>524</v>
      </c>
      <c r="E43" s="243">
        <v>0</v>
      </c>
      <c r="F43" s="243">
        <v>0</v>
      </c>
      <c r="G43" s="243">
        <v>0</v>
      </c>
      <c r="H43" s="243">
        <v>0</v>
      </c>
      <c r="I43" s="242" t="str">
        <f t="shared" si="0"/>
        <v>-</v>
      </c>
    </row>
    <row r="44" spans="1:9" ht="15">
      <c r="A44" s="239" t="s">
        <v>398</v>
      </c>
      <c r="B44" s="665" t="s">
        <v>399</v>
      </c>
      <c r="C44" s="666"/>
      <c r="D44" s="240">
        <v>525</v>
      </c>
      <c r="E44" s="243">
        <v>0</v>
      </c>
      <c r="F44" s="243">
        <v>0</v>
      </c>
      <c r="G44" s="243">
        <v>0</v>
      </c>
      <c r="H44" s="243">
        <v>0</v>
      </c>
      <c r="I44" s="242" t="str">
        <f>IF(G44&gt;0,IF(H44/G44&gt;=100,"&gt;&gt;100",H44/G44*100),"-")</f>
        <v>-</v>
      </c>
    </row>
    <row r="45" spans="1:9" ht="15">
      <c r="A45" s="239" t="s">
        <v>400</v>
      </c>
      <c r="B45" s="665" t="s">
        <v>401</v>
      </c>
      <c r="C45" s="666"/>
      <c r="D45" s="240">
        <v>526</v>
      </c>
      <c r="E45" s="241">
        <f>E46+E49+E52+E55</f>
        <v>0</v>
      </c>
      <c r="F45" s="241">
        <f>F46+F49+F52+F55</f>
        <v>0</v>
      </c>
      <c r="G45" s="241">
        <f>G46+G49+G52+G55</f>
        <v>0</v>
      </c>
      <c r="H45" s="241">
        <f>H46+H49+H52+H55</f>
        <v>0</v>
      </c>
      <c r="I45" s="242" t="str">
        <f t="shared" si="0"/>
        <v>-</v>
      </c>
    </row>
    <row r="46" spans="1:9" ht="15">
      <c r="A46" s="239" t="s">
        <v>402</v>
      </c>
      <c r="B46" s="665" t="s">
        <v>403</v>
      </c>
      <c r="C46" s="666"/>
      <c r="D46" s="240">
        <v>527</v>
      </c>
      <c r="E46" s="241">
        <f>SUM(E47:E48)</f>
        <v>0</v>
      </c>
      <c r="F46" s="241">
        <f>SUM(F47:F48)</f>
        <v>0</v>
      </c>
      <c r="G46" s="241">
        <f>SUM(G47:G48)</f>
        <v>0</v>
      </c>
      <c r="H46" s="241">
        <f>SUM(H47:H48)</f>
        <v>0</v>
      </c>
      <c r="I46" s="242" t="str">
        <f t="shared" si="0"/>
        <v>-</v>
      </c>
    </row>
    <row r="47" spans="1:9" ht="15">
      <c r="A47" s="239" t="s">
        <v>404</v>
      </c>
      <c r="B47" s="665" t="s">
        <v>405</v>
      </c>
      <c r="C47" s="666"/>
      <c r="D47" s="240">
        <v>528</v>
      </c>
      <c r="E47" s="243">
        <v>0</v>
      </c>
      <c r="F47" s="243">
        <v>0</v>
      </c>
      <c r="G47" s="243">
        <v>0</v>
      </c>
      <c r="H47" s="243">
        <v>0</v>
      </c>
      <c r="I47" s="242" t="str">
        <f t="shared" si="0"/>
        <v>-</v>
      </c>
    </row>
    <row r="48" spans="1:9" ht="15">
      <c r="A48" s="239" t="s">
        <v>406</v>
      </c>
      <c r="B48" s="665" t="s">
        <v>407</v>
      </c>
      <c r="C48" s="666"/>
      <c r="D48" s="240">
        <v>529</v>
      </c>
      <c r="E48" s="243">
        <v>0</v>
      </c>
      <c r="F48" s="243">
        <v>0</v>
      </c>
      <c r="G48" s="243">
        <v>0</v>
      </c>
      <c r="H48" s="243">
        <v>0</v>
      </c>
      <c r="I48" s="242" t="str">
        <f t="shared" si="0"/>
        <v>-</v>
      </c>
    </row>
    <row r="49" spans="1:9" ht="15">
      <c r="A49" s="239" t="s">
        <v>408</v>
      </c>
      <c r="B49" s="665" t="s">
        <v>409</v>
      </c>
      <c r="C49" s="666"/>
      <c r="D49" s="240">
        <v>530</v>
      </c>
      <c r="E49" s="241">
        <f>SUM(E50:E51)</f>
        <v>0</v>
      </c>
      <c r="F49" s="241">
        <f>SUM(F50:F51)</f>
        <v>0</v>
      </c>
      <c r="G49" s="241">
        <f>SUM(G50:G51)</f>
        <v>0</v>
      </c>
      <c r="H49" s="241">
        <f>SUM(H50:H51)</f>
        <v>0</v>
      </c>
      <c r="I49" s="242" t="str">
        <f t="shared" si="0"/>
        <v>-</v>
      </c>
    </row>
    <row r="50" spans="1:9" ht="15">
      <c r="A50" s="239" t="s">
        <v>410</v>
      </c>
      <c r="B50" s="665" t="s">
        <v>411</v>
      </c>
      <c r="C50" s="666"/>
      <c r="D50" s="240">
        <v>531</v>
      </c>
      <c r="E50" s="243">
        <v>0</v>
      </c>
      <c r="F50" s="243">
        <v>0</v>
      </c>
      <c r="G50" s="243">
        <v>0</v>
      </c>
      <c r="H50" s="243">
        <v>0</v>
      </c>
      <c r="I50" s="242" t="str">
        <f t="shared" si="0"/>
        <v>-</v>
      </c>
    </row>
    <row r="51" spans="1:9" ht="15">
      <c r="A51" s="244" t="s">
        <v>412</v>
      </c>
      <c r="B51" s="665" t="s">
        <v>413</v>
      </c>
      <c r="C51" s="666"/>
      <c r="D51" s="240">
        <v>532</v>
      </c>
      <c r="E51" s="243">
        <v>0</v>
      </c>
      <c r="F51" s="243">
        <v>0</v>
      </c>
      <c r="G51" s="243">
        <v>0</v>
      </c>
      <c r="H51" s="243">
        <v>0</v>
      </c>
      <c r="I51" s="242" t="str">
        <f t="shared" si="0"/>
        <v>-</v>
      </c>
    </row>
    <row r="52" spans="1:9" ht="15">
      <c r="A52" s="239" t="s">
        <v>414</v>
      </c>
      <c r="B52" s="665" t="s">
        <v>415</v>
      </c>
      <c r="C52" s="666"/>
      <c r="D52" s="240">
        <v>533</v>
      </c>
      <c r="E52" s="241">
        <f>SUM(E53:E54)</f>
        <v>0</v>
      </c>
      <c r="F52" s="241">
        <f>SUM(F53:F54)</f>
        <v>0</v>
      </c>
      <c r="G52" s="241">
        <f>SUM(G53:G54)</f>
        <v>0</v>
      </c>
      <c r="H52" s="241">
        <f>SUM(H53:H54)</f>
        <v>0</v>
      </c>
      <c r="I52" s="242" t="str">
        <f t="shared" si="0"/>
        <v>-</v>
      </c>
    </row>
    <row r="53" spans="1:9" ht="15">
      <c r="A53" s="239" t="s">
        <v>416</v>
      </c>
      <c r="B53" s="665" t="s">
        <v>417</v>
      </c>
      <c r="C53" s="666"/>
      <c r="D53" s="240">
        <v>534</v>
      </c>
      <c r="E53" s="243">
        <v>0</v>
      </c>
      <c r="F53" s="243">
        <v>0</v>
      </c>
      <c r="G53" s="243">
        <v>0</v>
      </c>
      <c r="H53" s="243">
        <v>0</v>
      </c>
      <c r="I53" s="242" t="str">
        <f t="shared" si="0"/>
        <v>-</v>
      </c>
    </row>
    <row r="54" spans="1:9" ht="15">
      <c r="A54" s="239" t="s">
        <v>418</v>
      </c>
      <c r="B54" s="665" t="s">
        <v>419</v>
      </c>
      <c r="C54" s="666"/>
      <c r="D54" s="240">
        <v>535</v>
      </c>
      <c r="E54" s="243">
        <v>0</v>
      </c>
      <c r="F54" s="243">
        <v>0</v>
      </c>
      <c r="G54" s="243">
        <v>0</v>
      </c>
      <c r="H54" s="243">
        <v>0</v>
      </c>
      <c r="I54" s="242" t="str">
        <f t="shared" si="0"/>
        <v>-</v>
      </c>
    </row>
    <row r="55" spans="1:9" ht="15">
      <c r="A55" s="239" t="s">
        <v>420</v>
      </c>
      <c r="B55" s="665" t="s">
        <v>421</v>
      </c>
      <c r="C55" s="666"/>
      <c r="D55" s="240">
        <v>536</v>
      </c>
      <c r="E55" s="241">
        <f>SUM(E56:E57)</f>
        <v>0</v>
      </c>
      <c r="F55" s="241">
        <f>SUM(F56:F57)</f>
        <v>0</v>
      </c>
      <c r="G55" s="241">
        <f>SUM(G56:G57)</f>
        <v>0</v>
      </c>
      <c r="H55" s="241">
        <f>SUM(H56:H57)</f>
        <v>0</v>
      </c>
      <c r="I55" s="242" t="str">
        <f t="shared" si="0"/>
        <v>-</v>
      </c>
    </row>
    <row r="56" spans="1:9" ht="15">
      <c r="A56" s="239" t="s">
        <v>422</v>
      </c>
      <c r="B56" s="665" t="s">
        <v>423</v>
      </c>
      <c r="C56" s="666"/>
      <c r="D56" s="240">
        <v>537</v>
      </c>
      <c r="E56" s="243">
        <v>0</v>
      </c>
      <c r="F56" s="243">
        <v>0</v>
      </c>
      <c r="G56" s="243">
        <v>0</v>
      </c>
      <c r="H56" s="243">
        <v>0</v>
      </c>
      <c r="I56" s="242" t="str">
        <f t="shared" si="0"/>
        <v>-</v>
      </c>
    </row>
    <row r="57" spans="1:9" ht="15">
      <c r="A57" s="239" t="s">
        <v>424</v>
      </c>
      <c r="B57" s="665" t="s">
        <v>425</v>
      </c>
      <c r="C57" s="666"/>
      <c r="D57" s="240">
        <v>538</v>
      </c>
      <c r="E57" s="243">
        <v>0</v>
      </c>
      <c r="F57" s="243">
        <v>0</v>
      </c>
      <c r="G57" s="243">
        <v>0</v>
      </c>
      <c r="H57" s="243">
        <v>0</v>
      </c>
      <c r="I57" s="242" t="str">
        <f t="shared" si="0"/>
        <v>-</v>
      </c>
    </row>
    <row r="58" spans="1:9" ht="15">
      <c r="A58" s="239" t="s">
        <v>426</v>
      </c>
      <c r="B58" s="665" t="s">
        <v>427</v>
      </c>
      <c r="C58" s="666"/>
      <c r="D58" s="240">
        <v>539</v>
      </c>
      <c r="E58" s="241">
        <f>E59+E63+E65+E68</f>
        <v>0</v>
      </c>
      <c r="F58" s="241">
        <f>F59+F63+F65+F68</f>
        <v>0</v>
      </c>
      <c r="G58" s="241">
        <f>G59+G63+G65+G68</f>
        <v>0</v>
      </c>
      <c r="H58" s="241">
        <f>H59+H63+H65+H68</f>
        <v>0</v>
      </c>
      <c r="I58" s="242" t="str">
        <f t="shared" si="0"/>
        <v>-</v>
      </c>
    </row>
    <row r="59" spans="1:9" ht="15">
      <c r="A59" s="244" t="s">
        <v>428</v>
      </c>
      <c r="B59" s="665" t="s">
        <v>429</v>
      </c>
      <c r="C59" s="666"/>
      <c r="D59" s="240">
        <v>540</v>
      </c>
      <c r="E59" s="241">
        <f>E60</f>
        <v>0</v>
      </c>
      <c r="F59" s="241">
        <f>F60</f>
        <v>0</v>
      </c>
      <c r="G59" s="241">
        <f>G60</f>
        <v>0</v>
      </c>
      <c r="H59" s="241">
        <f>H60</f>
        <v>0</v>
      </c>
      <c r="I59" s="242" t="str">
        <f t="shared" si="0"/>
        <v>-</v>
      </c>
    </row>
    <row r="60" spans="1:9" ht="15">
      <c r="A60" s="239" t="s">
        <v>430</v>
      </c>
      <c r="B60" s="665" t="s">
        <v>431</v>
      </c>
      <c r="C60" s="666"/>
      <c r="D60" s="240">
        <v>541</v>
      </c>
      <c r="E60" s="243">
        <v>0</v>
      </c>
      <c r="F60" s="243">
        <v>0</v>
      </c>
      <c r="G60" s="243">
        <v>0</v>
      </c>
      <c r="H60" s="243">
        <v>0</v>
      </c>
      <c r="I60" s="242" t="str">
        <f t="shared" si="0"/>
        <v>-</v>
      </c>
    </row>
    <row r="61" spans="1:9" ht="15">
      <c r="A61" s="239" t="s">
        <v>432</v>
      </c>
      <c r="B61" s="665" t="s">
        <v>433</v>
      </c>
      <c r="C61" s="666"/>
      <c r="D61" s="240">
        <v>542</v>
      </c>
      <c r="E61" s="243">
        <v>0</v>
      </c>
      <c r="F61" s="243">
        <v>0</v>
      </c>
      <c r="G61" s="243">
        <v>0</v>
      </c>
      <c r="H61" s="243">
        <v>0</v>
      </c>
      <c r="I61" s="242" t="str">
        <f>IF(G61&gt;0,IF(H61/G61&gt;=100,"&gt;&gt;100",H61/G61*100),"-")</f>
        <v>-</v>
      </c>
    </row>
    <row r="62" spans="1:9" ht="15">
      <c r="A62" s="239" t="s">
        <v>434</v>
      </c>
      <c r="B62" s="665" t="s">
        <v>435</v>
      </c>
      <c r="C62" s="666"/>
      <c r="D62" s="240">
        <v>543</v>
      </c>
      <c r="E62" s="243">
        <v>0</v>
      </c>
      <c r="F62" s="243">
        <v>0</v>
      </c>
      <c r="G62" s="243">
        <v>0</v>
      </c>
      <c r="H62" s="243">
        <v>0</v>
      </c>
      <c r="I62" s="242" t="str">
        <f>IF(G62&gt;0,IF(H62/G62&gt;=100,"&gt;&gt;100",H62/G62*100),"-")</f>
        <v>-</v>
      </c>
    </row>
    <row r="63" spans="1:9" ht="15">
      <c r="A63" s="239" t="s">
        <v>436</v>
      </c>
      <c r="B63" s="665" t="s">
        <v>437</v>
      </c>
      <c r="C63" s="666"/>
      <c r="D63" s="240">
        <v>544</v>
      </c>
      <c r="E63" s="241">
        <f>E64</f>
        <v>0</v>
      </c>
      <c r="F63" s="241">
        <f>F64</f>
        <v>0</v>
      </c>
      <c r="G63" s="241">
        <f>G64</f>
        <v>0</v>
      </c>
      <c r="H63" s="241">
        <f>H64</f>
        <v>0</v>
      </c>
      <c r="I63" s="242" t="str">
        <f t="shared" si="0"/>
        <v>-</v>
      </c>
    </row>
    <row r="64" spans="1:9" ht="15">
      <c r="A64" s="239" t="s">
        <v>438</v>
      </c>
      <c r="B64" s="665" t="s">
        <v>439</v>
      </c>
      <c r="C64" s="666"/>
      <c r="D64" s="240">
        <v>545</v>
      </c>
      <c r="E64" s="243">
        <v>0</v>
      </c>
      <c r="F64" s="243">
        <v>0</v>
      </c>
      <c r="G64" s="243">
        <v>0</v>
      </c>
      <c r="H64" s="243">
        <v>0</v>
      </c>
      <c r="I64" s="242" t="str">
        <f t="shared" si="0"/>
        <v>-</v>
      </c>
    </row>
    <row r="65" spans="1:9" ht="15">
      <c r="A65" s="239" t="s">
        <v>440</v>
      </c>
      <c r="B65" s="665" t="s">
        <v>441</v>
      </c>
      <c r="C65" s="666"/>
      <c r="D65" s="240">
        <v>546</v>
      </c>
      <c r="E65" s="241">
        <f>SUM(E66:E67)</f>
        <v>0</v>
      </c>
      <c r="F65" s="241">
        <f>SUM(F66:F67)</f>
        <v>0</v>
      </c>
      <c r="G65" s="241">
        <f>SUM(G66:G67)</f>
        <v>0</v>
      </c>
      <c r="H65" s="241">
        <f>SUM(H66:H67)</f>
        <v>0</v>
      </c>
      <c r="I65" s="242" t="str">
        <f t="shared" si="0"/>
        <v>-</v>
      </c>
    </row>
    <row r="66" spans="1:9" ht="15">
      <c r="A66" s="239" t="s">
        <v>442</v>
      </c>
      <c r="B66" s="665" t="s">
        <v>443</v>
      </c>
      <c r="C66" s="666"/>
      <c r="D66" s="240">
        <v>547</v>
      </c>
      <c r="E66" s="243">
        <v>0</v>
      </c>
      <c r="F66" s="243">
        <v>0</v>
      </c>
      <c r="G66" s="243">
        <v>0</v>
      </c>
      <c r="H66" s="243">
        <v>0</v>
      </c>
      <c r="I66" s="242" t="str">
        <f t="shared" si="0"/>
        <v>-</v>
      </c>
    </row>
    <row r="67" spans="1:9" ht="15">
      <c r="A67" s="239" t="s">
        <v>444</v>
      </c>
      <c r="B67" s="665" t="s">
        <v>445</v>
      </c>
      <c r="C67" s="666"/>
      <c r="D67" s="240">
        <v>548</v>
      </c>
      <c r="E67" s="243">
        <v>0</v>
      </c>
      <c r="F67" s="243">
        <v>0</v>
      </c>
      <c r="G67" s="243">
        <v>0</v>
      </c>
      <c r="H67" s="243">
        <v>0</v>
      </c>
      <c r="I67" s="242" t="str">
        <f t="shared" si="0"/>
        <v>-</v>
      </c>
    </row>
    <row r="68" spans="1:9" ht="15">
      <c r="A68" s="239" t="s">
        <v>446</v>
      </c>
      <c r="B68" s="665" t="s">
        <v>447</v>
      </c>
      <c r="C68" s="666"/>
      <c r="D68" s="240">
        <v>549</v>
      </c>
      <c r="E68" s="241">
        <f>SUM(E69:E70)</f>
        <v>0</v>
      </c>
      <c r="F68" s="241">
        <f>SUM(F69:F70)</f>
        <v>0</v>
      </c>
      <c r="G68" s="241">
        <f>SUM(G69:G70)</f>
        <v>0</v>
      </c>
      <c r="H68" s="241">
        <f>SUM(H69:H70)</f>
        <v>0</v>
      </c>
      <c r="I68" s="242" t="str">
        <f t="shared" si="0"/>
        <v>-</v>
      </c>
    </row>
    <row r="69" spans="1:9" ht="15">
      <c r="A69" s="239" t="s">
        <v>448</v>
      </c>
      <c r="B69" s="665" t="s">
        <v>449</v>
      </c>
      <c r="C69" s="666"/>
      <c r="D69" s="240">
        <v>550</v>
      </c>
      <c r="E69" s="243">
        <v>0</v>
      </c>
      <c r="F69" s="243">
        <v>0</v>
      </c>
      <c r="G69" s="243">
        <v>0</v>
      </c>
      <c r="H69" s="243">
        <v>0</v>
      </c>
      <c r="I69" s="242" t="str">
        <f t="shared" si="0"/>
        <v>-</v>
      </c>
    </row>
    <row r="70" spans="1:9" ht="15">
      <c r="A70" s="239" t="s">
        <v>450</v>
      </c>
      <c r="B70" s="665" t="s">
        <v>451</v>
      </c>
      <c r="C70" s="666"/>
      <c r="D70" s="240">
        <v>551</v>
      </c>
      <c r="E70" s="243">
        <v>0</v>
      </c>
      <c r="F70" s="243">
        <v>0</v>
      </c>
      <c r="G70" s="243">
        <v>0</v>
      </c>
      <c r="H70" s="243">
        <v>0</v>
      </c>
      <c r="I70" s="242" t="str">
        <f t="shared" si="0"/>
        <v>-</v>
      </c>
    </row>
    <row r="71" spans="1:9" ht="15">
      <c r="A71" s="239" t="s">
        <v>452</v>
      </c>
      <c r="B71" s="665" t="s">
        <v>453</v>
      </c>
      <c r="C71" s="666"/>
      <c r="D71" s="240">
        <v>552</v>
      </c>
      <c r="E71" s="241">
        <v>0</v>
      </c>
      <c r="F71" s="241">
        <v>0</v>
      </c>
      <c r="G71" s="241">
        <v>0</v>
      </c>
      <c r="H71" s="241">
        <v>0</v>
      </c>
      <c r="I71" s="242" t="str">
        <f t="shared" si="0"/>
        <v>-</v>
      </c>
    </row>
    <row r="72" spans="1:9" ht="15">
      <c r="A72" s="244" t="s">
        <v>454</v>
      </c>
      <c r="B72" s="665" t="s">
        <v>455</v>
      </c>
      <c r="C72" s="666"/>
      <c r="D72" s="240">
        <v>553</v>
      </c>
      <c r="E72" s="241">
        <f>SUM(E73:E75)</f>
        <v>0</v>
      </c>
      <c r="F72" s="241">
        <f>SUM(F73:F75)</f>
        <v>0</v>
      </c>
      <c r="G72" s="241">
        <f>SUM(G73:G75)</f>
        <v>0</v>
      </c>
      <c r="H72" s="241">
        <f>SUM(H73:H75)</f>
        <v>0</v>
      </c>
      <c r="I72" s="242" t="str">
        <f t="shared" si="0"/>
        <v>-</v>
      </c>
    </row>
    <row r="73" spans="1:9" ht="15">
      <c r="A73" s="239" t="s">
        <v>456</v>
      </c>
      <c r="B73" s="665" t="s">
        <v>457</v>
      </c>
      <c r="C73" s="666"/>
      <c r="D73" s="240">
        <v>554</v>
      </c>
      <c r="E73" s="243">
        <v>0</v>
      </c>
      <c r="F73" s="243">
        <v>0</v>
      </c>
      <c r="G73" s="243">
        <v>0</v>
      </c>
      <c r="H73" s="243">
        <v>0</v>
      </c>
      <c r="I73" s="242" t="str">
        <f aca="true" t="shared" si="1" ref="I73:I112">IF(G73&gt;0,IF(H73/G73&gt;=100,"&gt;&gt;100",H73/G73*100),"-")</f>
        <v>-</v>
      </c>
    </row>
    <row r="74" spans="1:9" ht="15">
      <c r="A74" s="239" t="s">
        <v>458</v>
      </c>
      <c r="B74" s="665" t="s">
        <v>459</v>
      </c>
      <c r="C74" s="666"/>
      <c r="D74" s="240">
        <v>555</v>
      </c>
      <c r="E74" s="243">
        <v>0</v>
      </c>
      <c r="F74" s="243">
        <v>0</v>
      </c>
      <c r="G74" s="243">
        <v>0</v>
      </c>
      <c r="H74" s="243">
        <v>0</v>
      </c>
      <c r="I74" s="242" t="str">
        <f t="shared" si="1"/>
        <v>-</v>
      </c>
    </row>
    <row r="75" spans="1:9" ht="15">
      <c r="A75" s="239" t="s">
        <v>460</v>
      </c>
      <c r="B75" s="665" t="s">
        <v>461</v>
      </c>
      <c r="C75" s="666"/>
      <c r="D75" s="240">
        <v>556</v>
      </c>
      <c r="E75" s="243">
        <v>0</v>
      </c>
      <c r="F75" s="243">
        <v>0</v>
      </c>
      <c r="G75" s="243">
        <v>0</v>
      </c>
      <c r="H75" s="243">
        <v>0</v>
      </c>
      <c r="I75" s="242" t="str">
        <f t="shared" si="1"/>
        <v>-</v>
      </c>
    </row>
    <row r="76" spans="1:9" ht="15">
      <c r="A76" s="239" t="s">
        <v>462</v>
      </c>
      <c r="B76" s="665" t="s">
        <v>463</v>
      </c>
      <c r="C76" s="666"/>
      <c r="D76" s="240">
        <v>557</v>
      </c>
      <c r="E76" s="243">
        <v>0</v>
      </c>
      <c r="F76" s="243">
        <v>0</v>
      </c>
      <c r="G76" s="243">
        <v>0</v>
      </c>
      <c r="H76" s="243">
        <v>0</v>
      </c>
      <c r="I76" s="242" t="str">
        <f>IF(G76&gt;0,IF(H76/G76&gt;=100,"&gt;&gt;100",H76/G76*100),"-")</f>
        <v>-</v>
      </c>
    </row>
    <row r="77" spans="1:9" ht="15">
      <c r="A77" s="239" t="s">
        <v>464</v>
      </c>
      <c r="B77" s="665" t="s">
        <v>465</v>
      </c>
      <c r="C77" s="666"/>
      <c r="D77" s="240">
        <v>558</v>
      </c>
      <c r="E77" s="241">
        <f>E78</f>
        <v>0</v>
      </c>
      <c r="F77" s="241">
        <f>F78</f>
        <v>0</v>
      </c>
      <c r="G77" s="241">
        <f>G78</f>
        <v>0</v>
      </c>
      <c r="H77" s="241">
        <f>H78</f>
        <v>0</v>
      </c>
      <c r="I77" s="242" t="str">
        <f t="shared" si="1"/>
        <v>-</v>
      </c>
    </row>
    <row r="78" spans="1:9" ht="15">
      <c r="A78" s="239" t="s">
        <v>466</v>
      </c>
      <c r="B78" s="665" t="s">
        <v>467</v>
      </c>
      <c r="C78" s="666"/>
      <c r="D78" s="240">
        <v>559</v>
      </c>
      <c r="E78" s="243">
        <v>0</v>
      </c>
      <c r="F78" s="243">
        <v>0</v>
      </c>
      <c r="G78" s="243">
        <v>0</v>
      </c>
      <c r="H78" s="243">
        <v>0</v>
      </c>
      <c r="I78" s="242" t="str">
        <f t="shared" si="1"/>
        <v>-</v>
      </c>
    </row>
    <row r="79" spans="1:9" ht="15">
      <c r="A79" s="239" t="s">
        <v>468</v>
      </c>
      <c r="B79" s="665" t="s">
        <v>469</v>
      </c>
      <c r="C79" s="666"/>
      <c r="D79" s="240">
        <v>560</v>
      </c>
      <c r="E79" s="243">
        <v>0</v>
      </c>
      <c r="F79" s="243">
        <v>0</v>
      </c>
      <c r="G79" s="243">
        <v>0</v>
      </c>
      <c r="H79" s="243">
        <v>0</v>
      </c>
      <c r="I79" s="242" t="str">
        <f>IF(G79&gt;0,IF(H79/G79&gt;=100,"&gt;&gt;100",H79/G79*100),"-")</f>
        <v>-</v>
      </c>
    </row>
    <row r="80" spans="1:9" ht="15">
      <c r="A80" s="239" t="s">
        <v>470</v>
      </c>
      <c r="B80" s="665" t="s">
        <v>471</v>
      </c>
      <c r="C80" s="666"/>
      <c r="D80" s="240">
        <v>561</v>
      </c>
      <c r="E80" s="243">
        <v>0</v>
      </c>
      <c r="F80" s="243">
        <v>0</v>
      </c>
      <c r="G80" s="243">
        <v>0</v>
      </c>
      <c r="H80" s="243">
        <v>0</v>
      </c>
      <c r="I80" s="242" t="str">
        <f>IF(G80&gt;0,IF(H80/G80&gt;=100,"&gt;&gt;100",H80/G80*100),"-")</f>
        <v>-</v>
      </c>
    </row>
    <row r="81" spans="1:9" ht="15">
      <c r="A81" s="239" t="s">
        <v>472</v>
      </c>
      <c r="B81" s="665" t="s">
        <v>473</v>
      </c>
      <c r="C81" s="666"/>
      <c r="D81" s="240">
        <v>562</v>
      </c>
      <c r="E81" s="241">
        <f>E82</f>
        <v>0</v>
      </c>
      <c r="F81" s="241">
        <f>F82</f>
        <v>0</v>
      </c>
      <c r="G81" s="241">
        <f>G82</f>
        <v>0</v>
      </c>
      <c r="H81" s="241">
        <f>H82</f>
        <v>0</v>
      </c>
      <c r="I81" s="242" t="str">
        <f t="shared" si="1"/>
        <v>-</v>
      </c>
    </row>
    <row r="82" spans="1:9" ht="15">
      <c r="A82" s="239" t="s">
        <v>474</v>
      </c>
      <c r="B82" s="665" t="s">
        <v>475</v>
      </c>
      <c r="C82" s="666"/>
      <c r="D82" s="240">
        <v>563</v>
      </c>
      <c r="E82" s="243">
        <v>0</v>
      </c>
      <c r="F82" s="243">
        <v>0</v>
      </c>
      <c r="G82" s="243">
        <v>0</v>
      </c>
      <c r="H82" s="243">
        <v>0</v>
      </c>
      <c r="I82" s="242" t="str">
        <f t="shared" si="1"/>
        <v>-</v>
      </c>
    </row>
    <row r="83" spans="1:9" ht="15">
      <c r="A83" s="244" t="s">
        <v>476</v>
      </c>
      <c r="B83" s="665" t="s">
        <v>477</v>
      </c>
      <c r="C83" s="666"/>
      <c r="D83" s="240">
        <v>564</v>
      </c>
      <c r="E83" s="241">
        <f>SUM(E84:E85)</f>
        <v>0</v>
      </c>
      <c r="F83" s="241">
        <v>0</v>
      </c>
      <c r="G83" s="241">
        <v>0</v>
      </c>
      <c r="H83" s="241">
        <v>0</v>
      </c>
      <c r="I83" s="242" t="str">
        <f t="shared" si="1"/>
        <v>-</v>
      </c>
    </row>
    <row r="84" spans="1:9" ht="15">
      <c r="A84" s="239" t="s">
        <v>478</v>
      </c>
      <c r="B84" s="665" t="s">
        <v>479</v>
      </c>
      <c r="C84" s="666"/>
      <c r="D84" s="240">
        <v>565</v>
      </c>
      <c r="E84" s="243">
        <v>0</v>
      </c>
      <c r="F84" s="243">
        <v>0</v>
      </c>
      <c r="G84" s="243">
        <v>0</v>
      </c>
      <c r="H84" s="243">
        <v>0</v>
      </c>
      <c r="I84" s="242" t="str">
        <f t="shared" si="1"/>
        <v>-</v>
      </c>
    </row>
    <row r="85" spans="1:9" ht="15">
      <c r="A85" s="239" t="s">
        <v>480</v>
      </c>
      <c r="B85" s="665" t="s">
        <v>481</v>
      </c>
      <c r="C85" s="666"/>
      <c r="D85" s="240">
        <v>566</v>
      </c>
      <c r="E85" s="243">
        <v>0</v>
      </c>
      <c r="F85" s="243">
        <v>0</v>
      </c>
      <c r="G85" s="243">
        <v>0</v>
      </c>
      <c r="H85" s="243">
        <v>0</v>
      </c>
      <c r="I85" s="242" t="str">
        <f t="shared" si="1"/>
        <v>-</v>
      </c>
    </row>
    <row r="86" spans="1:9" ht="15">
      <c r="A86" s="239" t="s">
        <v>482</v>
      </c>
      <c r="B86" s="665" t="s">
        <v>483</v>
      </c>
      <c r="C86" s="666"/>
      <c r="D86" s="240">
        <v>567</v>
      </c>
      <c r="E86" s="243">
        <v>0</v>
      </c>
      <c r="F86" s="243">
        <v>0</v>
      </c>
      <c r="G86" s="243">
        <v>0</v>
      </c>
      <c r="H86" s="243">
        <v>0</v>
      </c>
      <c r="I86" s="242" t="str">
        <f>IF(G86&gt;0,IF(H86/G86&gt;=100,"&gt;&gt;100",H86/G86*100),"-")</f>
        <v>-</v>
      </c>
    </row>
    <row r="87" spans="1:9" ht="15">
      <c r="A87" s="239" t="s">
        <v>484</v>
      </c>
      <c r="B87" s="665" t="s">
        <v>485</v>
      </c>
      <c r="C87" s="666"/>
      <c r="D87" s="240">
        <v>568</v>
      </c>
      <c r="E87" s="243">
        <v>0</v>
      </c>
      <c r="F87" s="243">
        <v>0</v>
      </c>
      <c r="G87" s="243">
        <v>0</v>
      </c>
      <c r="H87" s="243">
        <v>0</v>
      </c>
      <c r="I87" s="242" t="str">
        <f>IF(G87&gt;0,IF(H87/G87&gt;=100,"&gt;&gt;100",H87/G87*100),"-")</f>
        <v>-</v>
      </c>
    </row>
    <row r="88" spans="1:9" ht="15">
      <c r="A88" s="239" t="s">
        <v>486</v>
      </c>
      <c r="B88" s="665" t="s">
        <v>487</v>
      </c>
      <c r="C88" s="666"/>
      <c r="D88" s="240">
        <v>569</v>
      </c>
      <c r="E88" s="243">
        <v>0</v>
      </c>
      <c r="F88" s="243">
        <v>0</v>
      </c>
      <c r="G88" s="243">
        <v>0</v>
      </c>
      <c r="H88" s="243">
        <v>0</v>
      </c>
      <c r="I88" s="242" t="str">
        <f>IF(G88&gt;0,IF(H88/G88&gt;=100,"&gt;&gt;100",H88/G88*100),"-")</f>
        <v>-</v>
      </c>
    </row>
    <row r="89" spans="1:9" ht="15">
      <c r="A89" s="239" t="s">
        <v>488</v>
      </c>
      <c r="B89" s="665" t="s">
        <v>489</v>
      </c>
      <c r="C89" s="666"/>
      <c r="D89" s="240">
        <v>570</v>
      </c>
      <c r="E89" s="243">
        <v>0</v>
      </c>
      <c r="F89" s="243">
        <v>0</v>
      </c>
      <c r="G89" s="243">
        <v>0</v>
      </c>
      <c r="H89" s="243">
        <v>0</v>
      </c>
      <c r="I89" s="242" t="str">
        <f>IF(G89&gt;0,IF(H89/G89&gt;=100,"&gt;&gt;100",H89/G89*100),"-")</f>
        <v>-</v>
      </c>
    </row>
    <row r="90" spans="1:9" ht="15">
      <c r="A90" s="239" t="s">
        <v>490</v>
      </c>
      <c r="B90" s="665" t="s">
        <v>491</v>
      </c>
      <c r="C90" s="666"/>
      <c r="D90" s="240">
        <v>571</v>
      </c>
      <c r="E90" s="241">
        <f>SUM(E91:E92)</f>
        <v>0</v>
      </c>
      <c r="F90" s="241">
        <f>SUM(F91:F92)</f>
        <v>0</v>
      </c>
      <c r="G90" s="241">
        <f>SUM(G91:G92)</f>
        <v>0</v>
      </c>
      <c r="H90" s="241">
        <f>SUM(H91:H92)</f>
        <v>0</v>
      </c>
      <c r="I90" s="242" t="str">
        <f t="shared" si="1"/>
        <v>-</v>
      </c>
    </row>
    <row r="91" spans="1:9" ht="15">
      <c r="A91" s="239" t="s">
        <v>492</v>
      </c>
      <c r="B91" s="665" t="s">
        <v>493</v>
      </c>
      <c r="C91" s="666"/>
      <c r="D91" s="240">
        <v>572</v>
      </c>
      <c r="E91" s="243">
        <v>0</v>
      </c>
      <c r="F91" s="243">
        <v>0</v>
      </c>
      <c r="G91" s="243">
        <v>0</v>
      </c>
      <c r="H91" s="243">
        <v>0</v>
      </c>
      <c r="I91" s="242" t="str">
        <f t="shared" si="1"/>
        <v>-</v>
      </c>
    </row>
    <row r="92" spans="1:9" ht="15">
      <c r="A92" s="239" t="s">
        <v>494</v>
      </c>
      <c r="B92" s="665" t="s">
        <v>495</v>
      </c>
      <c r="C92" s="666"/>
      <c r="D92" s="240">
        <v>573</v>
      </c>
      <c r="E92" s="243">
        <v>0</v>
      </c>
      <c r="F92" s="243">
        <v>0</v>
      </c>
      <c r="G92" s="243">
        <v>0</v>
      </c>
      <c r="H92" s="243">
        <v>0</v>
      </c>
      <c r="I92" s="242" t="str">
        <f t="shared" si="1"/>
        <v>-</v>
      </c>
    </row>
    <row r="93" spans="1:9" ht="15">
      <c r="A93" s="239" t="s">
        <v>496</v>
      </c>
      <c r="B93" s="665" t="s">
        <v>497</v>
      </c>
      <c r="C93" s="666"/>
      <c r="D93" s="240">
        <v>574</v>
      </c>
      <c r="E93" s="243">
        <v>0</v>
      </c>
      <c r="F93" s="243">
        <v>0</v>
      </c>
      <c r="G93" s="243">
        <v>0</v>
      </c>
      <c r="H93" s="243">
        <v>0</v>
      </c>
      <c r="I93" s="242" t="str">
        <f t="shared" si="1"/>
        <v>-</v>
      </c>
    </row>
    <row r="94" spans="1:9" ht="15">
      <c r="A94" s="239" t="s">
        <v>498</v>
      </c>
      <c r="B94" s="665" t="s">
        <v>499</v>
      </c>
      <c r="C94" s="666"/>
      <c r="D94" s="240">
        <v>575</v>
      </c>
      <c r="E94" s="243">
        <v>0</v>
      </c>
      <c r="F94" s="243">
        <v>0</v>
      </c>
      <c r="G94" s="243">
        <v>0</v>
      </c>
      <c r="H94" s="243">
        <v>0</v>
      </c>
      <c r="I94" s="242" t="str">
        <f t="shared" si="1"/>
        <v>-</v>
      </c>
    </row>
    <row r="95" spans="1:9" ht="15">
      <c r="A95" s="239" t="s">
        <v>500</v>
      </c>
      <c r="B95" s="665" t="s">
        <v>501</v>
      </c>
      <c r="C95" s="666"/>
      <c r="D95" s="240">
        <v>576</v>
      </c>
      <c r="E95" s="241">
        <f>SUM(E96:E97)</f>
        <v>0</v>
      </c>
      <c r="F95" s="241">
        <f>SUM(F96:F97)</f>
        <v>0</v>
      </c>
      <c r="G95" s="241">
        <f>SUM(G96:G97)</f>
        <v>0</v>
      </c>
      <c r="H95" s="241">
        <f>SUM(H96:H97)</f>
        <v>0</v>
      </c>
      <c r="I95" s="242" t="str">
        <f t="shared" si="1"/>
        <v>-</v>
      </c>
    </row>
    <row r="96" spans="1:9" ht="15">
      <c r="A96" s="239" t="s">
        <v>502</v>
      </c>
      <c r="B96" s="665" t="s">
        <v>503</v>
      </c>
      <c r="C96" s="666"/>
      <c r="D96" s="240">
        <v>577</v>
      </c>
      <c r="E96" s="243">
        <v>0</v>
      </c>
      <c r="F96" s="243">
        <v>0</v>
      </c>
      <c r="G96" s="243">
        <v>0</v>
      </c>
      <c r="H96" s="243">
        <v>0</v>
      </c>
      <c r="I96" s="242" t="str">
        <f t="shared" si="1"/>
        <v>-</v>
      </c>
    </row>
    <row r="97" spans="1:9" ht="15">
      <c r="A97" s="239" t="s">
        <v>504</v>
      </c>
      <c r="B97" s="665" t="s">
        <v>505</v>
      </c>
      <c r="C97" s="666"/>
      <c r="D97" s="240">
        <v>578</v>
      </c>
      <c r="E97" s="243">
        <v>0</v>
      </c>
      <c r="F97" s="243">
        <v>0</v>
      </c>
      <c r="G97" s="243">
        <v>0</v>
      </c>
      <c r="H97" s="243">
        <v>0</v>
      </c>
      <c r="I97" s="242" t="str">
        <f t="shared" si="1"/>
        <v>-</v>
      </c>
    </row>
    <row r="98" spans="1:9" ht="15">
      <c r="A98" s="239" t="s">
        <v>506</v>
      </c>
      <c r="B98" s="665" t="s">
        <v>507</v>
      </c>
      <c r="C98" s="666"/>
      <c r="D98" s="240">
        <v>579</v>
      </c>
      <c r="E98" s="243">
        <v>0</v>
      </c>
      <c r="F98" s="243">
        <v>0</v>
      </c>
      <c r="G98" s="243">
        <v>0</v>
      </c>
      <c r="H98" s="243">
        <v>0</v>
      </c>
      <c r="I98" s="242" t="str">
        <f t="shared" si="1"/>
        <v>-</v>
      </c>
    </row>
    <row r="99" spans="1:9" ht="15">
      <c r="A99" s="239" t="s">
        <v>508</v>
      </c>
      <c r="B99" s="665" t="s">
        <v>509</v>
      </c>
      <c r="C99" s="666"/>
      <c r="D99" s="240">
        <v>580</v>
      </c>
      <c r="E99" s="243">
        <v>0</v>
      </c>
      <c r="F99" s="243">
        <v>0</v>
      </c>
      <c r="G99" s="243">
        <v>0</v>
      </c>
      <c r="H99" s="243">
        <v>0</v>
      </c>
      <c r="I99" s="242" t="str">
        <f t="shared" si="1"/>
        <v>-</v>
      </c>
    </row>
    <row r="100" spans="1:9" ht="15">
      <c r="A100" s="239" t="s">
        <v>510</v>
      </c>
      <c r="B100" s="665" t="s">
        <v>511</v>
      </c>
      <c r="C100" s="666"/>
      <c r="D100" s="240">
        <v>581</v>
      </c>
      <c r="E100" s="243">
        <v>0</v>
      </c>
      <c r="F100" s="243">
        <v>0</v>
      </c>
      <c r="G100" s="243">
        <v>0</v>
      </c>
      <c r="H100" s="243">
        <v>0</v>
      </c>
      <c r="I100" s="242" t="str">
        <f t="shared" si="1"/>
        <v>-</v>
      </c>
    </row>
    <row r="101" spans="1:9" ht="15">
      <c r="A101" s="239" t="s">
        <v>512</v>
      </c>
      <c r="B101" s="665" t="s">
        <v>513</v>
      </c>
      <c r="C101" s="666"/>
      <c r="D101" s="240">
        <v>582</v>
      </c>
      <c r="E101" s="243">
        <v>0</v>
      </c>
      <c r="F101" s="243">
        <v>0</v>
      </c>
      <c r="G101" s="243">
        <v>0</v>
      </c>
      <c r="H101" s="243">
        <v>0</v>
      </c>
      <c r="I101" s="242" t="str">
        <f t="shared" si="1"/>
        <v>-</v>
      </c>
    </row>
    <row r="102" spans="1:9" ht="15">
      <c r="A102" s="239" t="s">
        <v>514</v>
      </c>
      <c r="B102" s="665" t="s">
        <v>515</v>
      </c>
      <c r="C102" s="666"/>
      <c r="D102" s="240">
        <v>583</v>
      </c>
      <c r="E102" s="243">
        <v>0</v>
      </c>
      <c r="F102" s="243">
        <v>0</v>
      </c>
      <c r="G102" s="243">
        <v>0</v>
      </c>
      <c r="H102" s="243">
        <v>0</v>
      </c>
      <c r="I102" s="242" t="str">
        <f t="shared" si="1"/>
        <v>-</v>
      </c>
    </row>
    <row r="103" spans="1:9" ht="15">
      <c r="A103" s="239" t="s">
        <v>516</v>
      </c>
      <c r="B103" s="665" t="s">
        <v>517</v>
      </c>
      <c r="C103" s="666"/>
      <c r="D103" s="240">
        <v>584</v>
      </c>
      <c r="E103" s="241">
        <f>E104+E107+E110</f>
        <v>0</v>
      </c>
      <c r="F103" s="241">
        <f>F104+F107+F110</f>
        <v>0</v>
      </c>
      <c r="G103" s="241">
        <f>G104+G107+G110</f>
        <v>0</v>
      </c>
      <c r="H103" s="241">
        <f>H104+H107+H110</f>
        <v>0</v>
      </c>
      <c r="I103" s="242" t="str">
        <f t="shared" si="1"/>
        <v>-</v>
      </c>
    </row>
    <row r="104" spans="1:9" ht="15">
      <c r="A104" s="239" t="s">
        <v>518</v>
      </c>
      <c r="B104" s="665" t="s">
        <v>519</v>
      </c>
      <c r="C104" s="666"/>
      <c r="D104" s="240">
        <v>585</v>
      </c>
      <c r="E104" s="241">
        <f>SUM(E105:E106)</f>
        <v>0</v>
      </c>
      <c r="F104" s="241">
        <f>SUM(F105:F106)</f>
        <v>0</v>
      </c>
      <c r="G104" s="241">
        <f>SUM(G105:G106)</f>
        <v>0</v>
      </c>
      <c r="H104" s="241">
        <f>SUM(H105:H106)</f>
        <v>0</v>
      </c>
      <c r="I104" s="242" t="str">
        <f t="shared" si="1"/>
        <v>-</v>
      </c>
    </row>
    <row r="105" spans="1:9" ht="15">
      <c r="A105" s="239" t="s">
        <v>520</v>
      </c>
      <c r="B105" s="665" t="s">
        <v>521</v>
      </c>
      <c r="C105" s="666"/>
      <c r="D105" s="240">
        <v>586</v>
      </c>
      <c r="E105" s="243">
        <v>0</v>
      </c>
      <c r="F105" s="243">
        <v>0</v>
      </c>
      <c r="G105" s="243">
        <v>0</v>
      </c>
      <c r="H105" s="243">
        <v>0</v>
      </c>
      <c r="I105" s="242" t="str">
        <f t="shared" si="1"/>
        <v>-</v>
      </c>
    </row>
    <row r="106" spans="1:9" ht="15">
      <c r="A106" s="239" t="s">
        <v>522</v>
      </c>
      <c r="B106" s="665" t="s">
        <v>523</v>
      </c>
      <c r="C106" s="666"/>
      <c r="D106" s="240">
        <v>587</v>
      </c>
      <c r="E106" s="243">
        <v>0</v>
      </c>
      <c r="F106" s="243">
        <v>0</v>
      </c>
      <c r="G106" s="243">
        <v>0</v>
      </c>
      <c r="H106" s="243">
        <v>0</v>
      </c>
      <c r="I106" s="242" t="str">
        <f t="shared" si="1"/>
        <v>-</v>
      </c>
    </row>
    <row r="107" spans="1:9" ht="15">
      <c r="A107" s="239" t="s">
        <v>524</v>
      </c>
      <c r="B107" s="665" t="s">
        <v>525</v>
      </c>
      <c r="C107" s="666"/>
      <c r="D107" s="240">
        <v>588</v>
      </c>
      <c r="E107" s="241">
        <f>SUM(E108:E109)</f>
        <v>0</v>
      </c>
      <c r="F107" s="241">
        <f>SUM(F108:F109)</f>
        <v>0</v>
      </c>
      <c r="G107" s="241">
        <f>SUM(G108:G109)</f>
        <v>0</v>
      </c>
      <c r="H107" s="241">
        <f>SUM(H108:H109)</f>
        <v>0</v>
      </c>
      <c r="I107" s="242" t="str">
        <f t="shared" si="1"/>
        <v>-</v>
      </c>
    </row>
    <row r="108" spans="1:9" ht="15">
      <c r="A108" s="244" t="s">
        <v>526</v>
      </c>
      <c r="B108" s="665" t="s">
        <v>527</v>
      </c>
      <c r="C108" s="666"/>
      <c r="D108" s="240">
        <v>589</v>
      </c>
      <c r="E108" s="243">
        <v>0</v>
      </c>
      <c r="F108" s="243">
        <v>0</v>
      </c>
      <c r="G108" s="243">
        <v>0</v>
      </c>
      <c r="H108" s="243">
        <v>0</v>
      </c>
      <c r="I108" s="242" t="str">
        <f t="shared" si="1"/>
        <v>-</v>
      </c>
    </row>
    <row r="109" spans="1:9" ht="15">
      <c r="A109" s="239" t="s">
        <v>528</v>
      </c>
      <c r="B109" s="665" t="s">
        <v>529</v>
      </c>
      <c r="C109" s="666"/>
      <c r="D109" s="240">
        <v>590</v>
      </c>
      <c r="E109" s="243">
        <v>0</v>
      </c>
      <c r="F109" s="243">
        <v>0</v>
      </c>
      <c r="G109" s="243">
        <v>0</v>
      </c>
      <c r="H109" s="243">
        <v>0</v>
      </c>
      <c r="I109" s="242" t="str">
        <f t="shared" si="1"/>
        <v>-</v>
      </c>
    </row>
    <row r="110" spans="1:9" ht="15">
      <c r="A110" s="239" t="s">
        <v>530</v>
      </c>
      <c r="B110" s="665" t="s">
        <v>531</v>
      </c>
      <c r="C110" s="666"/>
      <c r="D110" s="240">
        <v>591</v>
      </c>
      <c r="E110" s="241">
        <f>SUM(E111:E112)</f>
        <v>0</v>
      </c>
      <c r="F110" s="241">
        <f>SUM(F111:F112)</f>
        <v>0</v>
      </c>
      <c r="G110" s="241">
        <f>SUM(G111:G112)</f>
        <v>0</v>
      </c>
      <c r="H110" s="241">
        <f>SUM(H111:H112)</f>
        <v>0</v>
      </c>
      <c r="I110" s="242" t="str">
        <f t="shared" si="1"/>
        <v>-</v>
      </c>
    </row>
    <row r="111" spans="1:9" ht="15">
      <c r="A111" s="239" t="s">
        <v>532</v>
      </c>
      <c r="B111" s="665" t="s">
        <v>533</v>
      </c>
      <c r="C111" s="666"/>
      <c r="D111" s="240">
        <v>592</v>
      </c>
      <c r="E111" s="243">
        <v>0</v>
      </c>
      <c r="F111" s="243">
        <v>0</v>
      </c>
      <c r="G111" s="243">
        <v>0</v>
      </c>
      <c r="H111" s="243">
        <v>0</v>
      </c>
      <c r="I111" s="242" t="str">
        <f t="shared" si="1"/>
        <v>-</v>
      </c>
    </row>
    <row r="112" spans="1:9" ht="15">
      <c r="A112" s="245" t="s">
        <v>534</v>
      </c>
      <c r="B112" s="671" t="s">
        <v>535</v>
      </c>
      <c r="C112" s="672"/>
      <c r="D112" s="246">
        <v>593</v>
      </c>
      <c r="E112" s="247">
        <v>0</v>
      </c>
      <c r="F112" s="247">
        <v>0</v>
      </c>
      <c r="G112" s="247">
        <v>0</v>
      </c>
      <c r="H112" s="247">
        <v>0</v>
      </c>
      <c r="I112" s="248" t="str">
        <f t="shared" si="1"/>
        <v>-</v>
      </c>
    </row>
    <row r="113" spans="1:9" ht="15.75">
      <c r="A113" s="667"/>
      <c r="B113" s="667"/>
      <c r="C113" s="667"/>
      <c r="D113" s="667"/>
      <c r="E113" s="667"/>
      <c r="F113" s="667"/>
      <c r="G113" s="667"/>
      <c r="H113" s="667"/>
      <c r="I113" s="668"/>
    </row>
    <row r="114" spans="1:9" ht="15">
      <c r="A114" s="249"/>
      <c r="B114" s="669" t="s">
        <v>779</v>
      </c>
      <c r="C114" s="670"/>
      <c r="D114" s="670"/>
      <c r="E114" s="670"/>
      <c r="F114" s="250"/>
      <c r="G114" s="251"/>
      <c r="H114" s="251"/>
      <c r="I114" s="252"/>
    </row>
  </sheetData>
  <sheetProtection/>
  <mergeCells count="110">
    <mergeCell ref="A113:I113"/>
    <mergeCell ref="B114:E114"/>
    <mergeCell ref="B107:C107"/>
    <mergeCell ref="B108:C108"/>
    <mergeCell ref="B109:C109"/>
    <mergeCell ref="B110:C110"/>
    <mergeCell ref="B111:C111"/>
    <mergeCell ref="B112:C112"/>
    <mergeCell ref="B101:C101"/>
    <mergeCell ref="B102:C102"/>
    <mergeCell ref="B103:C103"/>
    <mergeCell ref="B104:C104"/>
    <mergeCell ref="B105:C105"/>
    <mergeCell ref="B106:C106"/>
    <mergeCell ref="B95:C95"/>
    <mergeCell ref="B96:C96"/>
    <mergeCell ref="B97:C97"/>
    <mergeCell ref="B98:C98"/>
    <mergeCell ref="B99:C99"/>
    <mergeCell ref="B100:C100"/>
    <mergeCell ref="B89:C89"/>
    <mergeCell ref="B90:C90"/>
    <mergeCell ref="B91:C91"/>
    <mergeCell ref="B92:C92"/>
    <mergeCell ref="B93:C93"/>
    <mergeCell ref="B94:C94"/>
    <mergeCell ref="B83:C83"/>
    <mergeCell ref="B84:C84"/>
    <mergeCell ref="B85:C85"/>
    <mergeCell ref="B86:C86"/>
    <mergeCell ref="B87:C87"/>
    <mergeCell ref="B88:C88"/>
    <mergeCell ref="B77:C77"/>
    <mergeCell ref="B78:C78"/>
    <mergeCell ref="B79:C79"/>
    <mergeCell ref="B80:C80"/>
    <mergeCell ref="B81:C81"/>
    <mergeCell ref="B82:C82"/>
    <mergeCell ref="B71:C71"/>
    <mergeCell ref="B72:C72"/>
    <mergeCell ref="B73:C73"/>
    <mergeCell ref="B74:C74"/>
    <mergeCell ref="B75:C75"/>
    <mergeCell ref="B76:C76"/>
    <mergeCell ref="B65:C65"/>
    <mergeCell ref="B66:C66"/>
    <mergeCell ref="B67:C67"/>
    <mergeCell ref="B68:C68"/>
    <mergeCell ref="B69:C69"/>
    <mergeCell ref="B70:C70"/>
    <mergeCell ref="B59:C59"/>
    <mergeCell ref="B60:C60"/>
    <mergeCell ref="B61:C61"/>
    <mergeCell ref="B62:C62"/>
    <mergeCell ref="B63:C63"/>
    <mergeCell ref="B64:C64"/>
    <mergeCell ref="B53:C53"/>
    <mergeCell ref="B54:C54"/>
    <mergeCell ref="B55:C55"/>
    <mergeCell ref="B56:C56"/>
    <mergeCell ref="B57:C57"/>
    <mergeCell ref="B58:C58"/>
    <mergeCell ref="B47:C47"/>
    <mergeCell ref="B48:C48"/>
    <mergeCell ref="B49:C49"/>
    <mergeCell ref="B50:C50"/>
    <mergeCell ref="B51:C51"/>
    <mergeCell ref="B52:C52"/>
    <mergeCell ref="B41:C41"/>
    <mergeCell ref="B42:C42"/>
    <mergeCell ref="B43:C43"/>
    <mergeCell ref="B44:C44"/>
    <mergeCell ref="B45:C45"/>
    <mergeCell ref="B46:C46"/>
    <mergeCell ref="B35:C35"/>
    <mergeCell ref="B36:C36"/>
    <mergeCell ref="B37:C37"/>
    <mergeCell ref="B38:C38"/>
    <mergeCell ref="B39:C39"/>
    <mergeCell ref="B40:C40"/>
    <mergeCell ref="B29:C29"/>
    <mergeCell ref="B30:C30"/>
    <mergeCell ref="B31:C31"/>
    <mergeCell ref="B32:C32"/>
    <mergeCell ref="B33:C33"/>
    <mergeCell ref="B34:C34"/>
    <mergeCell ref="B23:C23"/>
    <mergeCell ref="B24:C24"/>
    <mergeCell ref="B25:C25"/>
    <mergeCell ref="B26:C26"/>
    <mergeCell ref="B27:C27"/>
    <mergeCell ref="B28:C28"/>
    <mergeCell ref="B17:C17"/>
    <mergeCell ref="B18:C18"/>
    <mergeCell ref="B19:C19"/>
    <mergeCell ref="B20:C20"/>
    <mergeCell ref="B21:C21"/>
    <mergeCell ref="B22:C22"/>
    <mergeCell ref="B11:C11"/>
    <mergeCell ref="B12:C12"/>
    <mergeCell ref="B13:C13"/>
    <mergeCell ref="B14:C14"/>
    <mergeCell ref="B15:C15"/>
    <mergeCell ref="B16:C16"/>
    <mergeCell ref="A4:I4"/>
    <mergeCell ref="B6:C6"/>
    <mergeCell ref="B7:C7"/>
    <mergeCell ref="A8:I8"/>
    <mergeCell ref="B9:C9"/>
    <mergeCell ref="B10:C10"/>
  </mergeCells>
  <conditionalFormatting sqref="G111:G112 G17:G18 G12:G15 G24 G20:G22 G26:G31 G47:G48 G50:G51 G53:G54 G56:G57 G38:G44 G64 G66:G67 G69:G70 G60:G62 G73:G76 G82 G96:G102 G78:G80 G105:G106 G108:G109 G33:G36 G91:G94 G84:G89">
    <cfRule type="expression" priority="1" dxfId="0" stopIfTrue="1">
      <formula>OR(AND(F12&lt;&gt;G12,#REF!="2003-12"),G12&gt;F12)</formula>
    </cfRule>
  </conditionalFormatting>
  <dataValidations count="3">
    <dataValidation type="whole" operator="lessThanOrEqual" allowBlank="1" showErrorMessage="1" errorTitle="Nedozvoljen unos" error="Planirano za razdoblje mora biti manje ili jednako planiranom na godišnjoj razini, ako je razina godišnja obje kolone plana moraju biti identične, unesite prvo plan za godinu pa tek onda plan za razdoblje" sqref="G111:G112 G17:G18 G12:G15 G24 G20:G22 G26:G31 G47:G48 G50:G51 G53:G54 G56:G57 G38:G44 G64 G66:G67 G69:G70 G60:G62 G73:G76 G82 G96:G102 G78:G80 G105:G106 G108:G109 G33:G36 G91:G94 G84:G89">
      <formula1>F111</formula1>
    </dataValidation>
    <dataValidation type="whole" operator="greaterThanOrEqual" allowBlank="1" showErrorMessage="1" errorTitle="Neispravan iznos" error="Vrijednost mora biti cjelobrojna numerička veća ili jednaka nuli" sqref="H9:H112 E9:E112">
      <formula1>0</formula1>
    </dataValidation>
    <dataValidation type="whole" operator="greaterThanOrEqual" allowBlank="1" showErrorMessage="1" errorTitle="Neispravan iznos" error="Vrijednost mora biti pozitivna i cjelobrojna" sqref="G114:H114">
      <formula1>0</formula1>
    </dataValidation>
  </dataValidation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O11"/>
  <sheetViews>
    <sheetView zoomScale="118" zoomScaleNormal="118" zoomScalePageLayoutView="0" workbookViewId="0" topLeftCell="A1">
      <selection activeCell="C4" sqref="C4:I4"/>
    </sheetView>
  </sheetViews>
  <sheetFormatPr defaultColWidth="9.140625" defaultRowHeight="15"/>
  <cols>
    <col min="1" max="1" width="6.57421875" style="0" customWidth="1"/>
    <col min="2" max="3" width="14.28125" style="0" customWidth="1"/>
    <col min="4" max="4" width="15.8515625" style="0" customWidth="1"/>
    <col min="5" max="5" width="15.140625" style="0" customWidth="1"/>
    <col min="6" max="6" width="15.57421875" style="0" customWidth="1"/>
    <col min="7" max="7" width="8.7109375" style="0" customWidth="1"/>
    <col min="8" max="8" width="8.8515625" style="0" customWidth="1"/>
    <col min="9" max="9" width="9.28125" style="0" customWidth="1"/>
    <col min="10" max="10" width="11.7109375" style="0" customWidth="1"/>
    <col min="11" max="11" width="10.00390625" style="0" customWidth="1"/>
  </cols>
  <sheetData>
    <row r="1" ht="15">
      <c r="A1" s="301" t="s">
        <v>593</v>
      </c>
    </row>
    <row r="2" ht="15">
      <c r="A2" s="301" t="s">
        <v>594</v>
      </c>
    </row>
    <row r="3" ht="15">
      <c r="A3" s="301" t="s">
        <v>595</v>
      </c>
    </row>
    <row r="4" spans="1:11" ht="15">
      <c r="A4" s="333"/>
      <c r="B4" s="334"/>
      <c r="C4" s="572" t="s">
        <v>551</v>
      </c>
      <c r="D4" s="572"/>
      <c r="E4" s="572"/>
      <c r="F4" s="572"/>
      <c r="G4" s="572"/>
      <c r="H4" s="572"/>
      <c r="I4" s="572"/>
      <c r="J4" s="334"/>
      <c r="K4" s="335"/>
    </row>
    <row r="5" spans="1:11" ht="15">
      <c r="A5" s="347"/>
      <c r="B5" s="10"/>
      <c r="C5" s="599" t="s">
        <v>552</v>
      </c>
      <c r="D5" s="599"/>
      <c r="E5" s="599"/>
      <c r="F5" s="599"/>
      <c r="G5" s="599"/>
      <c r="H5" s="599"/>
      <c r="I5" s="599"/>
      <c r="J5" s="10"/>
      <c r="K5" s="348"/>
    </row>
    <row r="6" spans="1:11" ht="15">
      <c r="A6" s="347"/>
      <c r="B6" s="10"/>
      <c r="C6" s="599" t="s">
        <v>596</v>
      </c>
      <c r="D6" s="599"/>
      <c r="E6" s="599"/>
      <c r="F6" s="599"/>
      <c r="G6" s="599"/>
      <c r="H6" s="599"/>
      <c r="I6" s="599"/>
      <c r="J6" s="10"/>
      <c r="K6" s="348"/>
    </row>
    <row r="7" spans="1:11" ht="15">
      <c r="A7" s="336"/>
      <c r="B7" s="337"/>
      <c r="C7" s="337"/>
      <c r="D7" s="337"/>
      <c r="E7" s="337"/>
      <c r="F7" s="337"/>
      <c r="G7" s="337"/>
      <c r="H7" s="337"/>
      <c r="I7" s="337"/>
      <c r="J7" s="337"/>
      <c r="K7" s="338"/>
    </row>
    <row r="8" spans="1:15" ht="76.5" customHeight="1">
      <c r="A8" s="255" t="s">
        <v>536</v>
      </c>
      <c r="B8" s="255" t="s">
        <v>546</v>
      </c>
      <c r="C8" s="255" t="s">
        <v>537</v>
      </c>
      <c r="D8" s="255" t="s">
        <v>538</v>
      </c>
      <c r="E8" s="255" t="s">
        <v>539</v>
      </c>
      <c r="F8" s="255" t="s">
        <v>540</v>
      </c>
      <c r="G8" s="255" t="s">
        <v>541</v>
      </c>
      <c r="H8" s="255" t="s">
        <v>542</v>
      </c>
      <c r="I8" s="255" t="s">
        <v>543</v>
      </c>
      <c r="J8" s="255" t="s">
        <v>544</v>
      </c>
      <c r="K8" s="255" t="s">
        <v>545</v>
      </c>
      <c r="L8" s="253"/>
      <c r="M8" s="253"/>
      <c r="N8" s="124"/>
      <c r="O8" s="124"/>
    </row>
    <row r="9" spans="1:11" ht="21.75" customHeight="1">
      <c r="A9" s="254" t="s">
        <v>547</v>
      </c>
      <c r="B9" s="51" t="s">
        <v>548</v>
      </c>
      <c r="C9" s="51" t="s">
        <v>549</v>
      </c>
      <c r="D9" s="51" t="s">
        <v>549</v>
      </c>
      <c r="E9" s="51" t="s">
        <v>549</v>
      </c>
      <c r="F9" s="51" t="s">
        <v>549</v>
      </c>
      <c r="G9" s="51" t="s">
        <v>549</v>
      </c>
      <c r="H9" s="51" t="s">
        <v>550</v>
      </c>
      <c r="I9" s="51" t="s">
        <v>549</v>
      </c>
      <c r="J9" s="51" t="s">
        <v>550</v>
      </c>
      <c r="K9" s="51" t="s">
        <v>549</v>
      </c>
    </row>
    <row r="11" ht="15">
      <c r="A11" t="s">
        <v>597</v>
      </c>
    </row>
  </sheetData>
  <sheetProtection/>
  <mergeCells count="3">
    <mergeCell ref="C4:I4"/>
    <mergeCell ref="C5:I5"/>
    <mergeCell ref="C6:I6"/>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Korisnik</dc:creator>
  <cp:keywords/>
  <dc:description/>
  <cp:lastModifiedBy>Windows User</cp:lastModifiedBy>
  <cp:lastPrinted>2021-03-19T12:36:04Z</cp:lastPrinted>
  <dcterms:created xsi:type="dcterms:W3CDTF">2010-12-07T11:15:26Z</dcterms:created>
  <dcterms:modified xsi:type="dcterms:W3CDTF">2021-04-12T09:45:35Z</dcterms:modified>
  <cp:category/>
  <cp:version/>
  <cp:contentType/>
  <cp:contentStatus/>
</cp:coreProperties>
</file>