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OPĆI DIO" sheetId="1" r:id="rId1"/>
    <sheet name="Prema programskoj kasif." sheetId="2" r:id="rId2"/>
    <sheet name="Prema organizacijskoj klas." sheetId="3" r:id="rId3"/>
    <sheet name="Prema izvorima financiranja" sheetId="4" r:id="rId4"/>
    <sheet name="Prema funkcijskoj klasifikaciji" sheetId="5" r:id="rId5"/>
    <sheet name="Izvještaj o jamstvima" sheetId="6" r:id="rId6"/>
    <sheet name="Proračunska zaliha" sheetId="7" r:id="rId7"/>
    <sheet name="Izvještaj o zaduživanju" sheetId="8" r:id="rId8"/>
    <sheet name="Prema ekonomskoj kaslif." sheetId="9" r:id="rId9"/>
  </sheets>
  <definedNames/>
  <calcPr fullCalcOnLoad="1"/>
</workbook>
</file>

<file path=xl/sharedStrings.xml><?xml version="1.0" encoding="utf-8"?>
<sst xmlns="http://schemas.openxmlformats.org/spreadsheetml/2006/main" count="1621" uniqueCount="768">
  <si>
    <t>OPĆI DIO</t>
  </si>
  <si>
    <t>A.  RAČUN PRIHODA I RASHODA</t>
  </si>
  <si>
    <t>Prihodi od prodaje nefinancijske imovine</t>
  </si>
  <si>
    <t>Rashodi poslovanja</t>
  </si>
  <si>
    <t>Rashodi za nabavu nefinancijske imovine</t>
  </si>
  <si>
    <t>B.  RAČUN ZADUŽIVANJA / FINANCIRANJA</t>
  </si>
  <si>
    <t>Primici od financijske imovine i zaduživanja</t>
  </si>
  <si>
    <t>Izdaci za financijsku imovinu i otplate zajmova</t>
  </si>
  <si>
    <t>NETO ZADUŽIVANJE/FINANCIRANJE</t>
  </si>
  <si>
    <t xml:space="preserve">BROJ </t>
  </si>
  <si>
    <t>KONTA</t>
  </si>
  <si>
    <t>VRSTA PRIHODA/IZDATAKA</t>
  </si>
  <si>
    <t>Prihodi od financijske imovine</t>
  </si>
  <si>
    <t>Prihodi od nefinancijske imovine</t>
  </si>
  <si>
    <t>Administrativne (upravne) pristojbe</t>
  </si>
  <si>
    <t>Prihodi po posebnim propisima</t>
  </si>
  <si>
    <t>Prihodi koje proračuni i proračunski korisnici ostvare obavljanjem poslova na tržištu (vlastiti prihodi)</t>
  </si>
  <si>
    <t>Prihodi od prodaje neproizvedene imovine</t>
  </si>
  <si>
    <t>Prihodi od prodaje materijalne imovine-prirodna bogatstva</t>
  </si>
  <si>
    <t>Prihodi od prodaje građevinskih objekata</t>
  </si>
  <si>
    <t>Rashodi za zaposlene</t>
  </si>
  <si>
    <t>Materijalni rashodi</t>
  </si>
  <si>
    <t>Naknade troškova zaposlenima</t>
  </si>
  <si>
    <t>Rashodi za materijal i energiju</t>
  </si>
  <si>
    <t>Rashodi za usluge</t>
  </si>
  <si>
    <t>Ostali nespomenuti rashodi poslovanja</t>
  </si>
  <si>
    <t>Kamate za primljene zajmove</t>
  </si>
  <si>
    <t>Ostali financijski rashodi</t>
  </si>
  <si>
    <t>Naknade građanima i kućanstvima iz proračuna</t>
  </si>
  <si>
    <t>Donacije i ostali rashodi</t>
  </si>
  <si>
    <t>Tekuće donacije</t>
  </si>
  <si>
    <t>Rashodi za nabavu proizvedene dugotrajne imovine</t>
  </si>
  <si>
    <t>Građevinski objekti</t>
  </si>
  <si>
    <t>Postrojenja i oprema</t>
  </si>
  <si>
    <t>Knjige, umjetnička djela i ostale izložbene vrijednosti</t>
  </si>
  <si>
    <t>Nematerijalna proizvedena imovina</t>
  </si>
  <si>
    <t>Rashodi za dodatna ulaganja na nefinancijskoj imovini</t>
  </si>
  <si>
    <t>Dodatna ulag. na građevinskim objektima</t>
  </si>
  <si>
    <t>Pomoći dane u inozem. i unutar opće države</t>
  </si>
  <si>
    <t>POSEBNI DIO</t>
  </si>
  <si>
    <t xml:space="preserve">Rashodi poslovanja </t>
  </si>
  <si>
    <t xml:space="preserve">Materijalni rashodi </t>
  </si>
  <si>
    <t xml:space="preserve">Doprinosi na plaće </t>
  </si>
  <si>
    <t>Financijski rashodi</t>
  </si>
  <si>
    <t>Rashodi za nabavu proiz. dugotr. imov.</t>
  </si>
  <si>
    <t>Rashodi za nabavu nefinancij. imovine</t>
  </si>
  <si>
    <t>Rashodi za nabavu nefinancij.imovine</t>
  </si>
  <si>
    <t>Funkcijska klasifikacija: 09 - Obrazovanje</t>
  </si>
  <si>
    <t xml:space="preserve">Naknade građanima i kućanstvima </t>
  </si>
  <si>
    <t>Funkcijska klasifikacija: 10 - Socijalna zaštita</t>
  </si>
  <si>
    <t>Funkcijska klasifikacija: 08 - Rekreacija, kultura i religija</t>
  </si>
  <si>
    <t>Prihodi od prodaje proizvedene dugotr.imovine</t>
  </si>
  <si>
    <t>Naknade građanima i kućanstvima na temelju osiguranja i druge naknade</t>
  </si>
  <si>
    <t>Materijalna imovina-prir.bog. (zemlj.)</t>
  </si>
  <si>
    <t>Rashodi za dod.ulaganja na nefi. Imov.</t>
  </si>
  <si>
    <t>Ostali nespomenuti rashodi poslov.</t>
  </si>
  <si>
    <t>Komunalni doprinos i naknade</t>
  </si>
  <si>
    <t>Broj</t>
  </si>
  <si>
    <t>Konta</t>
  </si>
  <si>
    <t xml:space="preserve">    VRSTA RASHODA/IZDATAKA</t>
  </si>
  <si>
    <t xml:space="preserve">                    UKUPNO RASHODI I IZDACI</t>
  </si>
  <si>
    <t>Aktivnost</t>
  </si>
  <si>
    <t xml:space="preserve">Aktivnost </t>
  </si>
  <si>
    <t xml:space="preserve">Aktivnost  </t>
  </si>
  <si>
    <r>
      <t xml:space="preserve">              Program    P </t>
    </r>
    <r>
      <rPr>
        <b/>
        <sz val="11"/>
        <color indexed="8"/>
        <rFont val="Calibri"/>
        <family val="2"/>
      </rPr>
      <t>1013</t>
    </r>
    <r>
      <rPr>
        <b/>
        <sz val="9"/>
        <color indexed="8"/>
        <rFont val="Calibri"/>
        <family val="2"/>
      </rPr>
      <t xml:space="preserve">   Program javnih potreba ušportu</t>
    </r>
  </si>
  <si>
    <t xml:space="preserve">Izvor      </t>
  </si>
  <si>
    <t>Opći prihodi i primitci</t>
  </si>
  <si>
    <t xml:space="preserve"> Opći prihodi i primitci</t>
  </si>
  <si>
    <t>Izvor</t>
  </si>
  <si>
    <t>Prihodi od administrativnih pristojbi i po pos.propisima i nakn.</t>
  </si>
  <si>
    <t>Rashodi za nabavu neproizvedene dugotrajne imovine</t>
  </si>
  <si>
    <t>Donavije i ostali rashodi</t>
  </si>
  <si>
    <t>Izvor                  Opći prihodi i primitci</t>
  </si>
  <si>
    <t xml:space="preserve">Korisnik  01:             </t>
  </si>
  <si>
    <t xml:space="preserve"> DJEČJI VRTIĆ</t>
  </si>
  <si>
    <t xml:space="preserve">Izvor       </t>
  </si>
  <si>
    <t xml:space="preserve">Plaće                           </t>
  </si>
  <si>
    <t>Rashodi za nabavu nefin. imovine</t>
  </si>
  <si>
    <t xml:space="preserve">Prihodi poslovanja                         </t>
  </si>
  <si>
    <t xml:space="preserve">Prihodi od poreza                            </t>
  </si>
  <si>
    <t xml:space="preserve">Porez na imovinu                              </t>
  </si>
  <si>
    <t xml:space="preserve">Porez na robu i usluge                               </t>
  </si>
  <si>
    <t xml:space="preserve">Pomoći                                                       </t>
  </si>
  <si>
    <t xml:space="preserve">Pomoći iz proračuna                               </t>
  </si>
  <si>
    <t xml:space="preserve">Prihodi od imovine                                </t>
  </si>
  <si>
    <t xml:space="preserve">Kazne i upravne mjere                   </t>
  </si>
  <si>
    <t xml:space="preserve">Rashodi za zaposlene                    </t>
  </si>
  <si>
    <t xml:space="preserve">Plaće                                                </t>
  </si>
  <si>
    <t xml:space="preserve">Doprinosi na plaće                              </t>
  </si>
  <si>
    <t xml:space="preserve">Materijalni rashodi                       </t>
  </si>
  <si>
    <t xml:space="preserve">Rashodi za usluge                        </t>
  </si>
  <si>
    <t xml:space="preserve">Financijski rashodi                                </t>
  </si>
  <si>
    <t xml:space="preserve">Tekuće donacije                                   </t>
  </si>
  <si>
    <t xml:space="preserve">Postrojenja i oprema                     </t>
  </si>
  <si>
    <t xml:space="preserve">Izvor </t>
  </si>
  <si>
    <t xml:space="preserve">Primici od zaduživanja                                               </t>
  </si>
  <si>
    <t xml:space="preserve">Prihodi poslovanja                                                </t>
  </si>
  <si>
    <t xml:space="preserve">Prihodi poslovanja                                 </t>
  </si>
  <si>
    <t xml:space="preserve">Rashodi poslovanja                                                  </t>
  </si>
  <si>
    <t xml:space="preserve">                                                                      </t>
  </si>
  <si>
    <t xml:space="preserve">Vlastiti izvori                                         </t>
  </si>
  <si>
    <t xml:space="preserve">Porez i prirez na dohodak                              </t>
  </si>
  <si>
    <t xml:space="preserve">Ostali rashodi za zaposlene                       </t>
  </si>
  <si>
    <t xml:space="preserve">Donacije i ostali rashodi                              </t>
  </si>
  <si>
    <t>Izvor:</t>
  </si>
  <si>
    <t xml:space="preserve">Izvor: </t>
  </si>
  <si>
    <t xml:space="preserve">  Opći prihodi i primitci</t>
  </si>
  <si>
    <t>Izvor            Opći prihodi i primitci</t>
  </si>
  <si>
    <t xml:space="preserve">  Opći prihodi i primici</t>
  </si>
  <si>
    <t xml:space="preserve">   Opći prihodi i primitci</t>
  </si>
  <si>
    <t xml:space="preserve">RAZDJEL              002     JEDINSTVENI UPRAVNI ODJEL </t>
  </si>
  <si>
    <t>Izvor             Opći prihodi i primitci</t>
  </si>
  <si>
    <r>
      <t xml:space="preserve">   </t>
    </r>
    <r>
      <rPr>
        <b/>
        <sz val="10"/>
        <color indexed="8"/>
        <rFont val="Calibri"/>
        <family val="2"/>
      </rPr>
      <t xml:space="preserve">1003 02  </t>
    </r>
    <r>
      <rPr>
        <b/>
        <sz val="9"/>
        <color indexed="8"/>
        <rFont val="Calibri"/>
        <family val="2"/>
      </rPr>
      <t>Civilna zaštita, HGSS</t>
    </r>
  </si>
  <si>
    <t>Funkcijska klasifikacija: 06 - usluge unapređenja stanovanja i zajednice</t>
  </si>
  <si>
    <t>Funkcijska klasifikacija: 04 - ekonomski poslovi</t>
  </si>
  <si>
    <t>Funkcijska klasifikacija: 03 - javni red i sigurnost</t>
  </si>
  <si>
    <t xml:space="preserve">Funkcijska klasifikacija: 01 - opće javne usluge </t>
  </si>
  <si>
    <t>Funkcijska klasifikacija: 08 - rekreacija, kultura i religija</t>
  </si>
  <si>
    <r>
      <t xml:space="preserve">Kapitalni projekt    </t>
    </r>
    <r>
      <rPr>
        <b/>
        <sz val="10"/>
        <color indexed="8"/>
        <rFont val="Calibri"/>
        <family val="2"/>
      </rPr>
      <t xml:space="preserve">1004 01 </t>
    </r>
    <r>
      <rPr>
        <b/>
        <sz val="9"/>
        <color indexed="8"/>
        <rFont val="Calibri"/>
        <family val="2"/>
      </rPr>
      <t xml:space="preserve">   Prostorno planiranje - općenite namjene</t>
    </r>
  </si>
  <si>
    <t xml:space="preserve">   Prihodi za posebne namjene</t>
  </si>
  <si>
    <t>Nematerijalna imovina</t>
  </si>
  <si>
    <t xml:space="preserve">Funkcijska klasifikacija: </t>
  </si>
  <si>
    <t>Funkcijska klasifikacija: 06 - usluge unapređenja stavocanja i zajednice</t>
  </si>
  <si>
    <t>Funkcijska klasifikacija: 05 - zaštita okoliša</t>
  </si>
  <si>
    <t>Funkcijska klasifikacija: 09 - obrazovanje</t>
  </si>
  <si>
    <t>Funkcijska klasifikacija:  10 - socijalna zaštita</t>
  </si>
  <si>
    <t xml:space="preserve">   Pomoći</t>
  </si>
  <si>
    <t xml:space="preserve">   Opći prihodi i primici</t>
  </si>
  <si>
    <t>Funkcijska klasifikacija:  08 - rekreacija, kultura i religija</t>
  </si>
  <si>
    <t xml:space="preserve">   Opći prihoi i primitci</t>
  </si>
  <si>
    <t>Funkcijska klasifikacija: 06 - usluge unapređenja stavnovanja i zajednice</t>
  </si>
  <si>
    <t>Dodatna ulaganja na građevinskim objektima</t>
  </si>
  <si>
    <t>Pomoći od međunarodnih organizacija te institu. i tijela EU</t>
  </si>
  <si>
    <t xml:space="preserve">Građevinski objekti                                           </t>
  </si>
  <si>
    <t xml:space="preserve">Nematerijalna imovina                                                  </t>
  </si>
  <si>
    <t xml:space="preserve">Pomoći unutar opće države                                                         </t>
  </si>
  <si>
    <t>08- rekreacija, kultura i religija</t>
  </si>
  <si>
    <t>VIŠAK/MANJAK+NETO ZADUŽIVANJA/FINANCIRANJA+RASPOL.SREDSTVA IZ PRETH. GOD.</t>
  </si>
  <si>
    <t>Naknade građanima I kućanstvima na temelju osig. i dr. naknade</t>
  </si>
  <si>
    <t>Ostale naknade građanima i kućanstvima iz proračuna</t>
  </si>
  <si>
    <t>Prihodi za posebne namjene</t>
  </si>
  <si>
    <t>Rashodi za nabavu proi.dug.imovine</t>
  </si>
  <si>
    <t>Rashodi za nabavu proiz.dugo. Imovini</t>
  </si>
  <si>
    <t>Opći prihodi i primici</t>
  </si>
  <si>
    <t>Program    1006  Gradnja objekata i uređaja komunalne infrastrukture</t>
  </si>
  <si>
    <t>Program   1005  Održavanje objekata i uređaja kom. infrastrukture</t>
  </si>
  <si>
    <t xml:space="preserve">Ostali prihodi                                         </t>
  </si>
  <si>
    <t>Pomoći</t>
  </si>
  <si>
    <t>Donacije od pravnih i fizičkih ososba izvan općeg prorač.</t>
  </si>
  <si>
    <t xml:space="preserve">Primici od financijske imovine i zaduživanja </t>
  </si>
  <si>
    <t xml:space="preserve">  1001 04  Obilje.značajnih datuma, Nagrade i priznanja</t>
  </si>
  <si>
    <t xml:space="preserve">  1001 05  Promidžba općine s ciljem promicanja turističke sezone</t>
  </si>
  <si>
    <t>Funkcijska klasifikacija: 01 - izvršna i zakonodavna vlast</t>
  </si>
  <si>
    <t xml:space="preserve">Funkcijska klasifikacija: 04 - ekonomski poslovi </t>
  </si>
  <si>
    <t>Funkcijska klasifikacija 09 - obrazovanje</t>
  </si>
  <si>
    <t xml:space="preserve">   1001 06   Rashodi protokola</t>
  </si>
  <si>
    <t>Izdaci za otplatu kredita i zajmova</t>
  </si>
  <si>
    <t>Izdaci za finacijsku imovinu i otplate zajmova</t>
  </si>
  <si>
    <t>Rashodi za nabavu nefinancij. Imovine</t>
  </si>
  <si>
    <t>Funkcijska klasifikacija:06- usluge unapređenja stanovanja i zajednice</t>
  </si>
  <si>
    <t>Rashodi za nabavu nefin.imovine</t>
  </si>
  <si>
    <t>Rashodi za nabavu proiz.dugo. Imovine</t>
  </si>
  <si>
    <t>Rashodi za nabavu nefin. Imovine</t>
  </si>
  <si>
    <t xml:space="preserve">Ostali rashodi </t>
  </si>
  <si>
    <t>Rashodi za nabavu proiz.dugo.Imovine</t>
  </si>
  <si>
    <t>Rashodi za nabavu nefin.Imovine</t>
  </si>
  <si>
    <t>Funkcijska klasifikacija: 06 - usluga unapređenja stanovanja i zajednice</t>
  </si>
  <si>
    <t xml:space="preserve">Pomoći                             </t>
  </si>
  <si>
    <t xml:space="preserve">Knjige                                                </t>
  </si>
  <si>
    <t xml:space="preserve">Rashodi za materijal i energiju </t>
  </si>
  <si>
    <t xml:space="preserve">Rashodi za usluge    </t>
  </si>
  <si>
    <t>Ostali nespomnuti rashodi poslovanja</t>
  </si>
  <si>
    <t xml:space="preserve">Ostali rashodi za zaposlene    </t>
  </si>
  <si>
    <t>313</t>
  </si>
  <si>
    <t>Otplata glavnice primljenih kredita i zajmova</t>
  </si>
  <si>
    <t xml:space="preserve">Rashodi za usluge       </t>
  </si>
  <si>
    <t xml:space="preserve">Rashodi za usluge        </t>
  </si>
  <si>
    <t xml:space="preserve">Rashodi za usluge     </t>
  </si>
  <si>
    <t>Pomoći unutar općeg proračuna</t>
  </si>
  <si>
    <t xml:space="preserve">   Pomoći - FLAG</t>
  </si>
  <si>
    <t>Prihodi od financijske imovine i zaduživanja</t>
  </si>
  <si>
    <t>RAZDJEL            001    PREDSTAVNIČKO I IZVRŠNO TIJELO</t>
  </si>
  <si>
    <t>Program          1001   Javna uprava i administracija</t>
  </si>
  <si>
    <t>Program         1002   Javna uprava i administracija</t>
  </si>
  <si>
    <r>
      <t xml:space="preserve">Aktivnost           </t>
    </r>
    <r>
      <rPr>
        <b/>
        <sz val="10"/>
        <color indexed="8"/>
        <rFont val="Calibri"/>
        <family val="2"/>
      </rPr>
      <t>1002 01</t>
    </r>
    <r>
      <rPr>
        <b/>
        <sz val="9"/>
        <color indexed="8"/>
        <rFont val="Calibri"/>
        <family val="2"/>
      </rPr>
      <t xml:space="preserve">  Redovna djelatnost jedinstvenog upravnog odjela</t>
    </r>
  </si>
  <si>
    <t>Program    1004  Izrada prostorno planske dokumentacije</t>
  </si>
  <si>
    <t xml:space="preserve">Program     1003  Zaštita i spašavanje građana,materijalnih i dr. dobara </t>
  </si>
  <si>
    <r>
      <t xml:space="preserve">Aktivnost    </t>
    </r>
    <r>
      <rPr>
        <b/>
        <sz val="10"/>
        <color indexed="8"/>
        <rFont val="Calibri"/>
        <family val="2"/>
      </rPr>
      <t xml:space="preserve">1002 02 </t>
    </r>
    <r>
      <rPr>
        <b/>
        <sz val="9"/>
        <color indexed="8"/>
        <rFont val="Calibri"/>
        <family val="2"/>
      </rPr>
      <t xml:space="preserve">   Nabava uredske i računalne opreme</t>
    </r>
  </si>
  <si>
    <r>
      <t xml:space="preserve">Aktivnost   </t>
    </r>
    <r>
      <rPr>
        <b/>
        <sz val="10"/>
        <color indexed="8"/>
        <rFont val="Calibri"/>
        <family val="2"/>
      </rPr>
      <t>1002 03</t>
    </r>
    <r>
      <rPr>
        <b/>
        <sz val="9"/>
        <color indexed="8"/>
        <rFont val="Calibri"/>
        <family val="2"/>
      </rPr>
      <t xml:space="preserve">   Otplata kredita i zajmova</t>
    </r>
  </si>
  <si>
    <t xml:space="preserve">   1003  03  Financiranja rada Hrvatskog Crvenog križa</t>
  </si>
  <si>
    <t>Program    1007  Gradnja i uređenje poslovnih objekata</t>
  </si>
  <si>
    <t>Kapitalni projekt  1007 01  Gradnja  dječjeg vrtića</t>
  </si>
  <si>
    <t>Kapitalni projekt   1007 02  Izgradnja pristupnog puta - vrtić</t>
  </si>
  <si>
    <t>Kapitalni projekt    1007 03  Rekonstrukcija općinske zgrade i kinodvorane Žut</t>
  </si>
  <si>
    <t>Kapitalni projekt 1007 04 Dom za stare i nemoćne</t>
  </si>
  <si>
    <t>Program    1010        Program zaštite okoliša</t>
  </si>
  <si>
    <t>Program    1011   Predškolski odgoj</t>
  </si>
  <si>
    <r>
      <t xml:space="preserve">Aktivnost     </t>
    </r>
    <r>
      <rPr>
        <b/>
        <sz val="10"/>
        <color indexed="8"/>
        <rFont val="Calibri"/>
        <family val="2"/>
      </rPr>
      <t xml:space="preserve">1011 01 </t>
    </r>
    <r>
      <rPr>
        <b/>
        <sz val="9"/>
        <color indexed="8"/>
        <rFont val="Calibri"/>
        <family val="2"/>
      </rPr>
      <t xml:space="preserve">  Odgojno i administr. tehničko osoblje</t>
    </r>
  </si>
  <si>
    <t>Program   1012   Osnovno, srednjoškolsko i visokoškolsko  obrazovanje</t>
  </si>
  <si>
    <r>
      <t xml:space="preserve">  </t>
    </r>
    <r>
      <rPr>
        <b/>
        <sz val="10"/>
        <color indexed="8"/>
        <rFont val="Calibri"/>
        <family val="2"/>
      </rPr>
      <t xml:space="preserve"> 1012 01</t>
    </r>
    <r>
      <rPr>
        <b/>
        <sz val="9"/>
        <color indexed="8"/>
        <rFont val="Calibri"/>
        <family val="2"/>
      </rPr>
      <t xml:space="preserve">  Sufinanciranje troškova djece s poteškočama </t>
    </r>
  </si>
  <si>
    <r>
      <t xml:space="preserve">   </t>
    </r>
    <r>
      <rPr>
        <b/>
        <sz val="10"/>
        <color indexed="8"/>
        <rFont val="Calibri"/>
        <family val="2"/>
      </rPr>
      <t>1012 02</t>
    </r>
    <r>
      <rPr>
        <b/>
        <sz val="9"/>
        <color indexed="8"/>
        <rFont val="Calibri"/>
        <family val="2"/>
      </rPr>
      <t xml:space="preserve"> Stipendije i školarine prema soc. programu </t>
    </r>
  </si>
  <si>
    <r>
      <t xml:space="preserve">   </t>
    </r>
    <r>
      <rPr>
        <b/>
        <sz val="10"/>
        <color indexed="8"/>
        <rFont val="Calibri"/>
        <family val="2"/>
      </rPr>
      <t xml:space="preserve">1012 03 </t>
    </r>
    <r>
      <rPr>
        <b/>
        <sz val="9"/>
        <color indexed="8"/>
        <rFont val="Calibri"/>
        <family val="2"/>
      </rPr>
      <t xml:space="preserve"> Sufinanciranje troškova osnovnoškolskih programa</t>
    </r>
  </si>
  <si>
    <t>Program   1013     Socijalna skrb</t>
  </si>
  <si>
    <r>
      <t xml:space="preserve">   </t>
    </r>
    <r>
      <rPr>
        <b/>
        <sz val="10"/>
        <color indexed="8"/>
        <rFont val="Calibri"/>
        <family val="2"/>
      </rPr>
      <t>1013 01  Zaželi - Program zapošljavanja žena</t>
    </r>
    <r>
      <rPr>
        <b/>
        <sz val="9"/>
        <color indexed="8"/>
        <rFont val="Calibri"/>
        <family val="2"/>
      </rPr>
      <t xml:space="preserve"> </t>
    </r>
  </si>
  <si>
    <t xml:space="preserve">Plaća                                           </t>
  </si>
  <si>
    <t>Kapitalni projekt 1007 05 Društveni centar Jedro</t>
  </si>
  <si>
    <t>C</t>
  </si>
  <si>
    <t>RASPOLOŽIVA SREDSTVA IZ PRETHODNE GODINE</t>
  </si>
  <si>
    <t xml:space="preserve">Kapitalne donacije                              </t>
  </si>
  <si>
    <t>Višak prihoda iz prethodne godine</t>
  </si>
  <si>
    <t>Prihodi za posebe namjene</t>
  </si>
  <si>
    <t>Primljeni krediti i zajmovi od kreditnih i ostalih fin.institucija u javnom sektoru</t>
  </si>
  <si>
    <t>Primljeni krediti i zajmovi od kredinih i ostalih financijskih institucija izvan javnog sektora</t>
  </si>
  <si>
    <t>Vlastiti izvori i ispravak vlastitih izvora</t>
  </si>
  <si>
    <t xml:space="preserve">Vlastiti izvori                                             </t>
  </si>
  <si>
    <t>Program    1008  Uređenje arheološko-rekreacijskog parka</t>
  </si>
  <si>
    <t xml:space="preserve">Kapitalni projekt    1009 02     Prezentacijski centar Amphorarium </t>
  </si>
  <si>
    <r>
      <t xml:space="preserve">Kapitalni projekt k   </t>
    </r>
    <r>
      <rPr>
        <b/>
        <sz val="9"/>
        <color indexed="8"/>
        <rFont val="Calibri"/>
        <family val="2"/>
      </rPr>
      <t>1010 01      Izgradnja reciklažnog dvorišta</t>
    </r>
  </si>
  <si>
    <r>
      <t xml:space="preserve">Kapitalni projekt    </t>
    </r>
    <r>
      <rPr>
        <b/>
        <sz val="9"/>
        <color indexed="8"/>
        <rFont val="Calibri"/>
        <family val="2"/>
      </rPr>
      <t>1010 02     Sanacija odlagališta Hripe</t>
    </r>
  </si>
  <si>
    <r>
      <t xml:space="preserve">   </t>
    </r>
    <r>
      <rPr>
        <b/>
        <sz val="10"/>
        <color indexed="8"/>
        <rFont val="Calibri"/>
        <family val="2"/>
      </rPr>
      <t xml:space="preserve">1013 02 </t>
    </r>
    <r>
      <rPr>
        <b/>
        <sz val="9"/>
        <color indexed="8"/>
        <rFont val="Calibri"/>
        <family val="2"/>
      </rPr>
      <t xml:space="preserve"> Pomoć u novcu pojedincima i obiteljima</t>
    </r>
  </si>
  <si>
    <r>
      <t xml:space="preserve">   </t>
    </r>
    <r>
      <rPr>
        <b/>
        <sz val="10"/>
        <color indexed="8"/>
        <rFont val="Calibri"/>
        <family val="2"/>
      </rPr>
      <t xml:space="preserve">1013 03 </t>
    </r>
    <r>
      <rPr>
        <b/>
        <sz val="9"/>
        <color indexed="8"/>
        <rFont val="Calibri"/>
        <family val="2"/>
      </rPr>
      <t xml:space="preserve">  Troškovi ogrjeva</t>
    </r>
  </si>
  <si>
    <r>
      <t xml:space="preserve">   </t>
    </r>
    <r>
      <rPr>
        <b/>
        <sz val="10"/>
        <color indexed="8"/>
        <rFont val="Calibri"/>
        <family val="2"/>
      </rPr>
      <t xml:space="preserve">1013 04 </t>
    </r>
    <r>
      <rPr>
        <b/>
        <sz val="9"/>
        <color indexed="8"/>
        <rFont val="Calibri"/>
        <family val="2"/>
      </rPr>
      <t xml:space="preserve">    Potpore mladim obiteljima</t>
    </r>
  </si>
  <si>
    <r>
      <t xml:space="preserve"> </t>
    </r>
    <r>
      <rPr>
        <b/>
        <sz val="10"/>
        <color indexed="8"/>
        <rFont val="Calibri"/>
        <family val="2"/>
      </rPr>
      <t xml:space="preserve">  1013 05 </t>
    </r>
    <r>
      <rPr>
        <b/>
        <sz val="9"/>
        <color indexed="8"/>
        <rFont val="Calibri"/>
        <family val="2"/>
      </rPr>
      <t xml:space="preserve">    Potpore za novorođeno dijete</t>
    </r>
  </si>
  <si>
    <t>Program  1014   Javne potrebe ostalih udruga građana, pravnih i fizičkih osoba</t>
  </si>
  <si>
    <t xml:space="preserve">   1014 01   Hvidra, Dragovoljci i Veterani</t>
  </si>
  <si>
    <t>Aktivnost     1014 02  Financiranje rada LAG-a</t>
  </si>
  <si>
    <t xml:space="preserve">   1014  05 Rad mjesnog odbora</t>
  </si>
  <si>
    <t>Program   1015   Promicanje kulture</t>
  </si>
  <si>
    <r>
      <t xml:space="preserve">   </t>
    </r>
    <r>
      <rPr>
        <b/>
        <sz val="10"/>
        <color indexed="8"/>
        <rFont val="Calibri"/>
        <family val="2"/>
      </rPr>
      <t xml:space="preserve">1015 01  </t>
    </r>
    <r>
      <rPr>
        <b/>
        <sz val="9"/>
        <color indexed="8"/>
        <rFont val="Calibri"/>
        <family val="2"/>
      </rPr>
      <t xml:space="preserve">   Manifestacije u kulturi</t>
    </r>
  </si>
  <si>
    <r>
      <t xml:space="preserve">  </t>
    </r>
    <r>
      <rPr>
        <b/>
        <sz val="10"/>
        <color indexed="8"/>
        <rFont val="Calibri"/>
        <family val="2"/>
      </rPr>
      <t xml:space="preserve">1015 02  </t>
    </r>
    <r>
      <rPr>
        <b/>
        <sz val="9"/>
        <color indexed="8"/>
        <rFont val="Calibri"/>
        <family val="2"/>
      </rPr>
      <t xml:space="preserve">   Djelatnost knjižnice</t>
    </r>
  </si>
  <si>
    <r>
      <t xml:space="preserve">   </t>
    </r>
    <r>
      <rPr>
        <b/>
        <sz val="10"/>
        <rFont val="Calibri"/>
        <family val="2"/>
      </rPr>
      <t xml:space="preserve">1015 03 </t>
    </r>
    <r>
      <rPr>
        <b/>
        <sz val="9"/>
        <rFont val="Calibri"/>
        <family val="2"/>
      </rPr>
      <t xml:space="preserve">    Djelatnost kulturno umjetni. društava</t>
    </r>
  </si>
  <si>
    <r>
      <t xml:space="preserve">   </t>
    </r>
    <r>
      <rPr>
        <b/>
        <sz val="10"/>
        <rFont val="Calibri"/>
        <family val="2"/>
      </rPr>
      <t xml:space="preserve">1015 04 </t>
    </r>
    <r>
      <rPr>
        <b/>
        <sz val="9"/>
        <rFont val="Calibri"/>
        <family val="2"/>
      </rPr>
      <t xml:space="preserve">   Pokladni odbor</t>
    </r>
  </si>
  <si>
    <t>Program   1016   Razvoj sporta i rekreacije</t>
  </si>
  <si>
    <t>Rashodi za dod.ulaganja na nefinancijskoj imovini</t>
  </si>
  <si>
    <r>
      <t xml:space="preserve">   </t>
    </r>
    <r>
      <rPr>
        <b/>
        <sz val="10"/>
        <color indexed="8"/>
        <rFont val="Calibri"/>
        <family val="2"/>
      </rPr>
      <t xml:space="preserve">1016 01 </t>
    </r>
    <r>
      <rPr>
        <b/>
        <sz val="9"/>
        <color indexed="8"/>
        <rFont val="Calibri"/>
        <family val="2"/>
      </rPr>
      <t xml:space="preserve">     Osnovna djelatnost športskih udruga</t>
    </r>
  </si>
  <si>
    <t xml:space="preserve">  1016  02     Djelatnost udruge Latinsko idro</t>
  </si>
  <si>
    <t>Kamate za primljene kredite i zajmove</t>
  </si>
  <si>
    <t xml:space="preserve">Ostali financijski rashodi                         </t>
  </si>
  <si>
    <r>
      <t xml:space="preserve">Kapitalni projekt    </t>
    </r>
    <r>
      <rPr>
        <b/>
        <sz val="9"/>
        <color indexed="8"/>
        <rFont val="Calibri"/>
        <family val="2"/>
      </rPr>
      <t>1010 03     Nabava komunalne opreme</t>
    </r>
  </si>
  <si>
    <t>2021.</t>
  </si>
  <si>
    <t xml:space="preserve">   1014  03  Financiranje udruge Argonauta</t>
  </si>
  <si>
    <t xml:space="preserve">   1014 04   Kapitalne donacije Poljoprivrednoj zadrzi Kornati</t>
  </si>
  <si>
    <t>GLAVA               001  01  Izvršna vlast - redovna djelatnost općinskog vijeća i načelnika</t>
  </si>
  <si>
    <r>
      <t xml:space="preserve">Aktivnost       </t>
    </r>
    <r>
      <rPr>
        <b/>
        <sz val="10"/>
        <color indexed="8"/>
        <rFont val="Calibri"/>
        <family val="2"/>
      </rPr>
      <t xml:space="preserve"> 1003 01</t>
    </r>
    <r>
      <rPr>
        <b/>
        <sz val="9"/>
        <color indexed="8"/>
        <rFont val="Calibri"/>
        <family val="2"/>
      </rPr>
      <t xml:space="preserve"> Financiranje rada Vatrogasne zajednice Šibenik</t>
    </r>
  </si>
  <si>
    <r>
      <t xml:space="preserve">Kapitalni projekt    </t>
    </r>
    <r>
      <rPr>
        <b/>
        <sz val="10"/>
        <color indexed="8"/>
        <rFont val="Calibri"/>
        <family val="2"/>
      </rPr>
      <t xml:space="preserve">1004 02 </t>
    </r>
    <r>
      <rPr>
        <b/>
        <sz val="9"/>
        <color indexed="8"/>
        <rFont val="Calibri"/>
        <family val="2"/>
      </rPr>
      <t xml:space="preserve">   Prostorno planiranje - UPU Hripe</t>
    </r>
  </si>
  <si>
    <t>Kapitalni projekt    1009 01 INSOLARIUM -  Jadranski centar za održivi razvoj otoka i priobalja</t>
  </si>
  <si>
    <t>Program    1009  Priprema dokum za razvojne projekte i programe</t>
  </si>
  <si>
    <t>Materijalna imovina - prirodna bogatstva</t>
  </si>
  <si>
    <r>
      <t xml:space="preserve">   </t>
    </r>
    <r>
      <rPr>
        <b/>
        <sz val="9"/>
        <color indexed="8"/>
        <rFont val="Calibri"/>
        <family val="2"/>
      </rPr>
      <t>1010 01       Deratizacija i dezinsekcija</t>
    </r>
  </si>
  <si>
    <t>1001 01</t>
  </si>
  <si>
    <t>Redovna djelatnost općinskog vijeća i načelnika</t>
  </si>
  <si>
    <r>
      <t xml:space="preserve">Aktivnost           </t>
    </r>
    <r>
      <rPr>
        <b/>
        <sz val="10"/>
        <color indexed="8"/>
        <rFont val="Calibri"/>
        <family val="2"/>
      </rPr>
      <t xml:space="preserve"> 1001 01</t>
    </r>
    <r>
      <rPr>
        <b/>
        <sz val="9"/>
        <color indexed="8"/>
        <rFont val="Calibri"/>
        <family val="2"/>
      </rPr>
      <t xml:space="preserve">  Redovna djelatnost općinskog vijeća i načelnika</t>
    </r>
  </si>
  <si>
    <t>Aktivnost      1001 02  Financiranje rada Općinskog vijeća i radnih tijela</t>
  </si>
  <si>
    <t>1001 03  Financiranje rada političkih stranaka</t>
  </si>
  <si>
    <t>1001 07 Proračunska pričuva</t>
  </si>
  <si>
    <t xml:space="preserve">   1014 06  Ostale tekuće donacije</t>
  </si>
  <si>
    <t>Sufinanciranje rada službenika Šibensko-kninske županije</t>
  </si>
  <si>
    <r>
      <t xml:space="preserve">    1002 04</t>
    </r>
    <r>
      <rPr>
        <b/>
        <sz val="9"/>
        <color indexed="8"/>
        <rFont val="Calibri"/>
        <family val="2"/>
      </rPr>
      <t xml:space="preserve">     Obnova zemljišnih knjiga - Kornati</t>
    </r>
  </si>
  <si>
    <t>Doprinosi na plaću</t>
  </si>
  <si>
    <t>Pomoći iz državnog proračuna temeljem prijenosa EU sredstava</t>
  </si>
  <si>
    <t>Donacije</t>
  </si>
  <si>
    <t xml:space="preserve">Rashodi za usluge                            </t>
  </si>
  <si>
    <t>Namjenski primici / Primitci od fin.imovine i zaduživanja</t>
  </si>
  <si>
    <t>Namjenski primici / Prihodi od zaduživanja</t>
  </si>
  <si>
    <r>
      <t xml:space="preserve">Aktivnost         </t>
    </r>
    <r>
      <rPr>
        <b/>
        <sz val="10"/>
        <color indexed="8"/>
        <rFont val="Calibri"/>
        <family val="2"/>
      </rPr>
      <t xml:space="preserve">1005 01  </t>
    </r>
    <r>
      <rPr>
        <b/>
        <sz val="9"/>
        <color indexed="8"/>
        <rFont val="Calibri"/>
        <family val="2"/>
      </rPr>
      <t>Održavanje čistoće javnih površina</t>
    </r>
  </si>
  <si>
    <t>Aktivnost         1005 02  Održavanje javnih površina na kojima nije dopušten promet motornim vozilima</t>
  </si>
  <si>
    <t>Aktivnost         1005 03  Održavanje javnih zelenih površina</t>
  </si>
  <si>
    <t>Aktivnost        1005  04  Održavanje nerazvrstanih cesta</t>
  </si>
  <si>
    <r>
      <t xml:space="preserve">   </t>
    </r>
    <r>
      <rPr>
        <b/>
        <sz val="10"/>
        <color indexed="8"/>
        <rFont val="Calibri"/>
        <family val="2"/>
      </rPr>
      <t>1005 05</t>
    </r>
    <r>
      <rPr>
        <b/>
        <sz val="9"/>
        <color indexed="8"/>
        <rFont val="Calibri"/>
        <family val="2"/>
      </rPr>
      <t xml:space="preserve"> Izgradnja objekata i uređenje vodoopskrbe</t>
    </r>
  </si>
  <si>
    <r>
      <t xml:space="preserve">   </t>
    </r>
    <r>
      <rPr>
        <b/>
        <sz val="10"/>
        <color indexed="8"/>
        <rFont val="Calibri"/>
        <family val="2"/>
      </rPr>
      <t>1005 06</t>
    </r>
    <r>
      <rPr>
        <b/>
        <sz val="9"/>
        <color indexed="8"/>
        <rFont val="Calibri"/>
        <family val="2"/>
      </rPr>
      <t xml:space="preserve"> Održavanje građevina javne odvodnje i oborinskih voda</t>
    </r>
  </si>
  <si>
    <r>
      <t xml:space="preserve">   </t>
    </r>
    <r>
      <rPr>
        <b/>
        <sz val="10"/>
        <color indexed="8"/>
        <rFont val="Calibri"/>
        <family val="2"/>
      </rPr>
      <t>1005 07</t>
    </r>
    <r>
      <rPr>
        <b/>
        <sz val="9"/>
        <color indexed="8"/>
        <rFont val="Calibri"/>
        <family val="2"/>
      </rPr>
      <t xml:space="preserve">  Održavanje javne rasvjete</t>
    </r>
  </si>
  <si>
    <r>
      <t xml:space="preserve">   </t>
    </r>
    <r>
      <rPr>
        <b/>
        <sz val="10"/>
        <color indexed="8"/>
        <rFont val="Calibri"/>
        <family val="2"/>
      </rPr>
      <t xml:space="preserve">1005 08 </t>
    </r>
    <r>
      <rPr>
        <b/>
        <sz val="9"/>
        <color indexed="8"/>
        <rFont val="Calibri"/>
        <family val="2"/>
      </rPr>
      <t xml:space="preserve"> Održavanje groblja</t>
    </r>
  </si>
  <si>
    <r>
      <rPr>
        <b/>
        <sz val="10"/>
        <color indexed="8"/>
        <rFont val="Calibri"/>
        <family val="2"/>
      </rPr>
      <t xml:space="preserve">   1005 09 </t>
    </r>
    <r>
      <rPr>
        <b/>
        <sz val="9"/>
        <color indexed="8"/>
        <rFont val="Calibri"/>
        <family val="2"/>
      </rPr>
      <t>Održavanje općinskih objekata</t>
    </r>
  </si>
  <si>
    <r>
      <t xml:space="preserve">  </t>
    </r>
    <r>
      <rPr>
        <b/>
        <sz val="10"/>
        <color indexed="8"/>
        <rFont val="Calibri"/>
        <family val="2"/>
      </rPr>
      <t xml:space="preserve">1005 10     </t>
    </r>
    <r>
      <rPr>
        <b/>
        <sz val="9"/>
        <color indexed="8"/>
        <rFont val="Calibri"/>
        <family val="2"/>
      </rPr>
      <t xml:space="preserve"> Održavanje sportske dvorane</t>
    </r>
  </si>
  <si>
    <t>1005 11        Održavanje poljskih puteva</t>
  </si>
  <si>
    <t>Aktivnost         1005 12       Uređenje pješačkih i biciklističkih staza</t>
  </si>
  <si>
    <t>Izvor:             Opći prihodi i primici</t>
  </si>
  <si>
    <t>Kapitalni projekt   1008 01 Projekt Historic - Uređenje arheološko-rekreacijskog parka Colentum</t>
  </si>
  <si>
    <r>
      <t xml:space="preserve">  </t>
    </r>
    <r>
      <rPr>
        <b/>
        <sz val="10"/>
        <color indexed="8"/>
        <rFont val="Calibri"/>
        <family val="2"/>
      </rPr>
      <t xml:space="preserve"> 1013 06</t>
    </r>
    <r>
      <rPr>
        <b/>
        <sz val="9"/>
        <color indexed="8"/>
        <rFont val="Calibri"/>
        <family val="2"/>
      </rPr>
      <t xml:space="preserve">  Sufinanciranje troškova djece s poteškočama </t>
    </r>
  </si>
  <si>
    <t>Stambeni objekti</t>
  </si>
  <si>
    <t>Kapitalni projekt  1013 01  Izgradnja kuće obitelji stradaloj od potresa</t>
  </si>
  <si>
    <t xml:space="preserve">   1002 06</t>
  </si>
  <si>
    <t>Održavanje broda Lavsa</t>
  </si>
  <si>
    <t xml:space="preserve">Izvršenje za </t>
  </si>
  <si>
    <t>izvještajno razdoblje</t>
  </si>
  <si>
    <t xml:space="preserve">Tekući plan </t>
  </si>
  <si>
    <t xml:space="preserve">RAZLIKA: VIŠAK/MANJAK                            </t>
  </si>
  <si>
    <t>Prirez i porez na dohodak od nesamostalnog rada</t>
  </si>
  <si>
    <t>Samostalni porezi na nepokretnu imovinu</t>
  </si>
  <si>
    <t xml:space="preserve">Povremeni porezi na imovinu </t>
  </si>
  <si>
    <t>Porez na korištenje dobara ili izvođenje aktivnosti</t>
  </si>
  <si>
    <t>Porez na promet</t>
  </si>
  <si>
    <t>Ostali prihodi od poreza</t>
  </si>
  <si>
    <t>Ostali neraspoređeni prihodi od poreza</t>
  </si>
  <si>
    <t>Tekuće pomoći od međunarodnih organizacija</t>
  </si>
  <si>
    <t>Kapitalne pomoći od međunarodnih organizacija</t>
  </si>
  <si>
    <t>Kapitalne pomoći od institucija i tijela EU</t>
  </si>
  <si>
    <t>Kapitalne pomoći proračunu iz dr. proračuna</t>
  </si>
  <si>
    <t>Tekuće pomoći iz proračuna</t>
  </si>
  <si>
    <t>Pomoći od ostalih subjekata unutar općeg proračuna</t>
  </si>
  <si>
    <t>Kapitalne pomoći od ostalih subjekata unutar općeg proračuna</t>
  </si>
  <si>
    <t>Ostali prihodi od nef.imovine-legalizacija</t>
  </si>
  <si>
    <t>Naknada za korištenje nefinacijske imovine</t>
  </si>
  <si>
    <t>Prihodi od  zakupa i iznajmljivanja imovine</t>
  </si>
  <si>
    <t>Ostale pristojbe i naknade-boravišna</t>
  </si>
  <si>
    <t>Ostale upravne pristojbe i naknade</t>
  </si>
  <si>
    <t>Županijske,gradske i općinske pristojbe i naknade</t>
  </si>
  <si>
    <t>Ostali nespomenuti prihodi</t>
  </si>
  <si>
    <t>Prihodi od vodnog gospodarstva</t>
  </si>
  <si>
    <t>Naknade od financijske imovine</t>
  </si>
  <si>
    <t xml:space="preserve">Prihodi od pruženih usluga         </t>
  </si>
  <si>
    <t>Ostale kazne</t>
  </si>
  <si>
    <t>Kazne za prekršaje u prometu</t>
  </si>
  <si>
    <t>Ostali prihod-trošak ovrhe</t>
  </si>
  <si>
    <t>Plaće za redovan rad</t>
  </si>
  <si>
    <t>Doprinosi za obvezno zdravstveno osiguranje</t>
  </si>
  <si>
    <t>Stručno usavršavanje zaposlenika</t>
  </si>
  <si>
    <t>Naknade za prijevoz, za rad na terenu i odvojeni život</t>
  </si>
  <si>
    <t>Službena putovanja</t>
  </si>
  <si>
    <t xml:space="preserve">Službena putovanja                   </t>
  </si>
  <si>
    <t>Sitni inventar i auto gume</t>
  </si>
  <si>
    <t>Materijal i dijelovi za tekuće i invensticijsko održavanje</t>
  </si>
  <si>
    <t xml:space="preserve">Uredski materijal i ostali materijalni rashodi </t>
  </si>
  <si>
    <t xml:space="preserve">Usluge telefona,pošte i prijevoza </t>
  </si>
  <si>
    <t xml:space="preserve">Usluge tekućeg i investicijskog održavanja </t>
  </si>
  <si>
    <t>Usluge promidžbe i informiranja</t>
  </si>
  <si>
    <t>Komunalne usluge</t>
  </si>
  <si>
    <t>Zakupnine i najamnine</t>
  </si>
  <si>
    <t>Zdravstvene i veterinarske usluge</t>
  </si>
  <si>
    <t>Intelektualne i osobne usluge</t>
  </si>
  <si>
    <t>Računalne usluge</t>
  </si>
  <si>
    <t>Ostale usluge</t>
  </si>
  <si>
    <t xml:space="preserve">Zakupnine i najamnine               </t>
  </si>
  <si>
    <t>Naknada za rad predstavničkih i izvršnih tijela, povjerenstva i sl.</t>
  </si>
  <si>
    <t>Premije osiguranja</t>
  </si>
  <si>
    <t>Reprezentacija</t>
  </si>
  <si>
    <t>Tuzemne članarine</t>
  </si>
  <si>
    <t>Pristojbe i naknade</t>
  </si>
  <si>
    <t>Zatezne kamate</t>
  </si>
  <si>
    <t xml:space="preserve">Bankarske usluge i usluge platnog prometa                                                      </t>
  </si>
  <si>
    <t>Tekuće pomoći unutar općeg proračuna</t>
  </si>
  <si>
    <t>Naknade građanima i kućanstvima u novcu</t>
  </si>
  <si>
    <t>Naknade građanima i kućanstvima u naravi</t>
  </si>
  <si>
    <t>Tekuće donacije u novcu</t>
  </si>
  <si>
    <t>Zemljište</t>
  </si>
  <si>
    <t>Ostala nematerijalna imovina</t>
  </si>
  <si>
    <t>Ostala prava</t>
  </si>
  <si>
    <t>Ostali građevinski objekti</t>
  </si>
  <si>
    <t>Poslovni objekti</t>
  </si>
  <si>
    <t>Ceste, željeznice i ostali prometni objekti</t>
  </si>
  <si>
    <t>Uređaji, strojevi i oprema za ostale namjene</t>
  </si>
  <si>
    <t>Oprema za održavanje i zaštitu</t>
  </si>
  <si>
    <t>Komunikacijska oprema</t>
  </si>
  <si>
    <t>Uredska oprema i namještaj</t>
  </si>
  <si>
    <t xml:space="preserve">Knjige </t>
  </si>
  <si>
    <t>Umjetnička, literalna i znanstvena djela</t>
  </si>
  <si>
    <t>Ostala nematerijalna proizvedena imovina</t>
  </si>
  <si>
    <t>Indeks</t>
  </si>
  <si>
    <t xml:space="preserve">Izvorni plan </t>
  </si>
  <si>
    <t>Izvršenje za</t>
  </si>
  <si>
    <t>(2/1)</t>
  </si>
  <si>
    <t>OPĆINA MURTER-KORNATI</t>
  </si>
  <si>
    <t>OIB: 95623894063</t>
  </si>
  <si>
    <t>MB: 02669722</t>
  </si>
  <si>
    <t>POSEBNI DIO-organizacijska klasifikacija</t>
  </si>
  <si>
    <t>Izvorni plan</t>
  </si>
  <si>
    <t>Izvršenje</t>
  </si>
  <si>
    <t>RAZDJEL            001    OPĆINSKO VIJEĆE</t>
  </si>
  <si>
    <t xml:space="preserve">RAZDJEL            002     JEDINSTVENI UPRAVNI ODJEL </t>
  </si>
  <si>
    <t xml:space="preserve">Polugodišnje izvješće o izvršenju proračuna Općine Murter-Kornati za 2021. godinu </t>
  </si>
  <si>
    <t>Prihodi i rashodi prema izvorima financiranja</t>
  </si>
  <si>
    <t>Račun / opis</t>
  </si>
  <si>
    <t>Indeks  2/1</t>
  </si>
  <si>
    <t>PRIHODI I RASHODI PREMA IZVORIMA FINANCIRANJA</t>
  </si>
  <si>
    <t xml:space="preserve"> SVEUKUPNI PRIHODI</t>
  </si>
  <si>
    <t>Izvor 1. OPĆI PRIHODI I PRIMICI</t>
  </si>
  <si>
    <t>Izvor 1.1. OPĆI PRIHODI I PRIMICI</t>
  </si>
  <si>
    <t>Izvor 4. PRIHODI ZA POSEBNE NAMJENE</t>
  </si>
  <si>
    <t>Izvor 4.2. KOMUNALNA NAKNADA</t>
  </si>
  <si>
    <t>Izvor 4.3. KOMUNALNI DOPRINOS</t>
  </si>
  <si>
    <t>Izvor 4.4. PRIHODI OD KONCESIJA - POMORSKO DOBRO</t>
  </si>
  <si>
    <t>Izvor 4.6. NAKNADA ZA LEGALIZACIJU</t>
  </si>
  <si>
    <t>Izvor 4.8. VODNI DOPRINOS</t>
  </si>
  <si>
    <t>Izvor 5. POMOĆI</t>
  </si>
  <si>
    <t>Izvor 6. DONACIJE</t>
  </si>
  <si>
    <t>Izvor 8. NAMJENSKI PRIHODI OD ZADUŽIVANJA</t>
  </si>
  <si>
    <t/>
  </si>
  <si>
    <t xml:space="preserve"> SVEUKUPNI RASHODI</t>
  </si>
  <si>
    <t>Izvor 9. VIŠAK SREDSTAVA PRENESEN IZ RANIJIH GODINA</t>
  </si>
  <si>
    <t>za razdoblje od 01.01. do 30.06.2021.</t>
  </si>
  <si>
    <t>Rashodi prema funkcijskoj klasifikaciji</t>
  </si>
  <si>
    <t>Račun/Opis</t>
  </si>
  <si>
    <t>Indeks   2/1</t>
  </si>
  <si>
    <t>Funkcijska klasifikacija  SVEUKUPNI RASHODI</t>
  </si>
  <si>
    <t>Funkcijska klasifikacija 01 Opće javne usluge</t>
  </si>
  <si>
    <t>Funkcijska klasifikacija 03 Javni red i sigurnost</t>
  </si>
  <si>
    <t>Funkcijska klasifikacija 04 Ekonomski poslovi</t>
  </si>
  <si>
    <t>Funkcijska klasifikacija 05 Zaštita okoliša</t>
  </si>
  <si>
    <t>Funkcijska klasifikacija 06 Usluge unapređenja stanovanja i zajednice</t>
  </si>
  <si>
    <t>Funkcijska klasifikacija 07 Zdravstvo</t>
  </si>
  <si>
    <t>Funkcijska klasifikacija 08 "Rekreacija, kultura i religija"</t>
  </si>
  <si>
    <t>Funkcijska klasifikacija 09 Obrazovanje</t>
  </si>
  <si>
    <t>Funkcijska klasifikacija 10 Socijalna zaštita</t>
  </si>
  <si>
    <t>Izvršenje  2021.</t>
  </si>
  <si>
    <t>IZVJEŠTAJ</t>
  </si>
  <si>
    <t>o danim jamstvima i izdacima po jamstvima</t>
  </si>
  <si>
    <t>Redni broj</t>
  </si>
  <si>
    <t xml:space="preserve">Datum odluke predstavničkog tijela </t>
  </si>
  <si>
    <t>Datum sulasnosti Ministarstva financija o davanju jamstava</t>
  </si>
  <si>
    <t>Datum sklapanja ugovora o jamstvu s korisnikom kredita</t>
  </si>
  <si>
    <t>Naziv financijske institucije u čiju korist se daje jamstvo</t>
  </si>
  <si>
    <t>Naziv korisnika kredita odnosno dužnika i namjena kredita</t>
  </si>
  <si>
    <t>Valutna jedinica</t>
  </si>
  <si>
    <t>Iznos jamstva u valuti</t>
  </si>
  <si>
    <t>Iznos jamstva u kunama</t>
  </si>
  <si>
    <t>Stanje jamstva na kraju izvještajnog razdoblja</t>
  </si>
  <si>
    <t>Posljednja godina dospijeća</t>
  </si>
  <si>
    <t>1.</t>
  </si>
  <si>
    <t xml:space="preserve"> - </t>
  </si>
  <si>
    <t xml:space="preserve">  -</t>
  </si>
  <si>
    <t xml:space="preserve">  - </t>
  </si>
  <si>
    <t>Račun iz 
Rač. plana</t>
  </si>
  <si>
    <t>OPIS</t>
  </si>
  <si>
    <t>AOP</t>
  </si>
  <si>
    <r>
      <t>Izvorni
plan
(</t>
    </r>
    <r>
      <rPr>
        <b/>
        <sz val="7.5"/>
        <rFont val="Arial CE"/>
        <family val="0"/>
      </rPr>
      <t>godišnji</t>
    </r>
    <r>
      <rPr>
        <b/>
        <sz val="10"/>
        <rFont val="Arial CE"/>
        <family val="0"/>
      </rPr>
      <t>)</t>
    </r>
  </si>
  <si>
    <t>Izmjene
plana</t>
  </si>
  <si>
    <t xml:space="preserve">Tekući
plan
</t>
  </si>
  <si>
    <t>Ostvareno 
u izvješt. razdoblju</t>
  </si>
  <si>
    <r>
      <t xml:space="preserve">Index
</t>
    </r>
    <r>
      <rPr>
        <b/>
        <sz val="8"/>
        <rFont val="Arial CE"/>
        <family val="0"/>
      </rPr>
      <t>(</t>
    </r>
    <r>
      <rPr>
        <b/>
        <sz val="7.5"/>
        <rFont val="Arial CE"/>
        <family val="0"/>
      </rPr>
      <t>7/6 * 100</t>
    </r>
    <r>
      <rPr>
        <b/>
        <sz val="8"/>
        <rFont val="Arial CE"/>
        <family val="0"/>
      </rPr>
      <t>)</t>
    </r>
  </si>
  <si>
    <t>PRORAČUNSKA ZALIHA</t>
  </si>
  <si>
    <t>3299</t>
  </si>
  <si>
    <t>Nepredviđeni rashodi do visine proračunske pričuve</t>
  </si>
  <si>
    <t>Tijekom izvještajnog razdoblja Općinski načelnik nije koristio proračunsku zalihu.</t>
  </si>
  <si>
    <t>IZVJEŠTAJ
o proračunskoj zalihi Proračuna Općine Murter-Kornati za razdoblje 
od 01.01. - 30.06.2021. godine</t>
  </si>
  <si>
    <t>Izvorni
plan</t>
  </si>
  <si>
    <t>Tekući
plan</t>
  </si>
  <si>
    <r>
      <t xml:space="preserve">Index
</t>
    </r>
    <r>
      <rPr>
        <b/>
        <sz val="8"/>
        <rFont val="Arial CE"/>
        <family val="0"/>
      </rPr>
      <t>(7/6 * 100)</t>
    </r>
  </si>
  <si>
    <t>RAČUN FINANCIRANJA</t>
  </si>
  <si>
    <t>5</t>
  </si>
  <si>
    <t xml:space="preserve">Izdaci za financijsku imovinu i otplate zajmova </t>
  </si>
  <si>
    <t>51</t>
  </si>
  <si>
    <t xml:space="preserve">Izdaci za dane zajmove </t>
  </si>
  <si>
    <t>511</t>
  </si>
  <si>
    <t>Izdaci za dane zajmove međunarodnim organizacijama, institucijama i tijelima EU te inozemnim vladama</t>
  </si>
  <si>
    <t>5113</t>
  </si>
  <si>
    <t>Dani zajmovi međunarodnim organizacijama</t>
  </si>
  <si>
    <t>5114</t>
  </si>
  <si>
    <t>Dani zajmovi institucijama i tijelima EU</t>
  </si>
  <si>
    <t>5115</t>
  </si>
  <si>
    <t>Dani zajmovi inozemnim vladama u EU</t>
  </si>
  <si>
    <t>5116</t>
  </si>
  <si>
    <t>Dani zajmovi inozemnim vladama izvan EU</t>
  </si>
  <si>
    <t>512</t>
  </si>
  <si>
    <t xml:space="preserve">Izdaci za dane zajmove neprofitnim organ., građanima i kućanstvima  </t>
  </si>
  <si>
    <t>5121</t>
  </si>
  <si>
    <t>Dani zajmovi neprofitnim organizacijama, građanima i kućanstvima u tuzemstvu</t>
  </si>
  <si>
    <t>5122</t>
  </si>
  <si>
    <t>Dani zajmovi neprofitnim organizacijama, građanima i kućanstvima u inozemstvu</t>
  </si>
  <si>
    <t>513</t>
  </si>
  <si>
    <t xml:space="preserve">Izdaci za dane zajmove kreditnim i ostalim financ. institucijama u javnom sektoru </t>
  </si>
  <si>
    <t>5132</t>
  </si>
  <si>
    <t>Dani zajmovi kreditnim institucijama u javnom sektoru</t>
  </si>
  <si>
    <t>5133</t>
  </si>
  <si>
    <t>Dani zajmovi osiguravajućem društvu u javnom sektoru</t>
  </si>
  <si>
    <t>5134</t>
  </si>
  <si>
    <t>Dani zajmovi ostalim financijskim institucijama u javnom sektoru</t>
  </si>
  <si>
    <t>514</t>
  </si>
  <si>
    <t xml:space="preserve">Izdaci za dane zajmove trgovačkim društvima u javnom sektoru </t>
  </si>
  <si>
    <t>5141</t>
  </si>
  <si>
    <t>Dani zajmovi trgovačkim društvima u javnom sektoru</t>
  </si>
  <si>
    <t>515</t>
  </si>
  <si>
    <t xml:space="preserve">Izdaci za dane zajmove kreditnim i ostalim financ. inst. izvan javnog sektora </t>
  </si>
  <si>
    <t>5153</t>
  </si>
  <si>
    <t>Dani zajmovi tuzemnim kreditnim institucijama izvan javnog sektora</t>
  </si>
  <si>
    <t>5154</t>
  </si>
  <si>
    <t>Dani zajmovi iuzemnim osiguravajućim društvima izvan javnog sektora</t>
  </si>
  <si>
    <t>5155</t>
  </si>
  <si>
    <t>Dani zajmovi ostalim tuzemnim financijskim institucijama izvan javnog sektora</t>
  </si>
  <si>
    <t>5156</t>
  </si>
  <si>
    <t>Dani zajmovi inozemnim kreditnim institucijama</t>
  </si>
  <si>
    <t>5157</t>
  </si>
  <si>
    <t>Dani zajmovi inozemnim osiguravajućim društvima</t>
  </si>
  <si>
    <t>5158</t>
  </si>
  <si>
    <t>Dani zajmovi ostalim inozemnim financijskim institucijama</t>
  </si>
  <si>
    <t>516</t>
  </si>
  <si>
    <t xml:space="preserve">Izdaci za dane zajmove trgovačkim društvima i obrtnicima izvan javnog sektora </t>
  </si>
  <si>
    <t>5163</t>
  </si>
  <si>
    <t>Dani zajmovi tuzemnim trgovačkim društvima izvan javnog sektora</t>
  </si>
  <si>
    <t>5164</t>
  </si>
  <si>
    <t>Dani zajmovi tuzemnim obrtnicima</t>
  </si>
  <si>
    <t>5165</t>
  </si>
  <si>
    <t>Dani zajmovi inozemnim trgovačkim društvima</t>
  </si>
  <si>
    <t>5166</t>
  </si>
  <si>
    <t>Dani zajmovi inozemnim obrtnicima</t>
  </si>
  <si>
    <t>517</t>
  </si>
  <si>
    <t>Dani zajmovi drugim razinama vlasti</t>
  </si>
  <si>
    <t>5171</t>
  </si>
  <si>
    <t>Dani zajmovi državnom proračunu</t>
  </si>
  <si>
    <t>5172</t>
  </si>
  <si>
    <t>Dani zajmovi županijskim proračunima</t>
  </si>
  <si>
    <t>5173</t>
  </si>
  <si>
    <t>Dani zajmovi gradskim proračunima</t>
  </si>
  <si>
    <t>5174</t>
  </si>
  <si>
    <t>Dani zajmovi općinskim proračunima</t>
  </si>
  <si>
    <t>5175</t>
  </si>
  <si>
    <t>Dani zajmovi HZMO-u, HZZ-u i HZZO-u</t>
  </si>
  <si>
    <t>5176</t>
  </si>
  <si>
    <t>Dani zajmovi ostalim izvanproračunskim korisnicima državnog proračuna</t>
  </si>
  <si>
    <t>5177</t>
  </si>
  <si>
    <t>Dani zajmovi izvanproračunskim korisnicima županijskih, gradskih i općinskih proračuna</t>
  </si>
  <si>
    <t>52</t>
  </si>
  <si>
    <t xml:space="preserve">Izdaci za ulaganja u vrijednosne papire </t>
  </si>
  <si>
    <t>521</t>
  </si>
  <si>
    <t xml:space="preserve">Izdaci za komercijalne i blagajničke zapise </t>
  </si>
  <si>
    <t>5211</t>
  </si>
  <si>
    <t xml:space="preserve">Komercijalni i blagajnički zapisi - tuzemni </t>
  </si>
  <si>
    <t>5212</t>
  </si>
  <si>
    <t>Komercijani i blagajnički zapisi - inozemni</t>
  </si>
  <si>
    <t>522</t>
  </si>
  <si>
    <t xml:space="preserve">Izdaci za obveznice </t>
  </si>
  <si>
    <t>5221</t>
  </si>
  <si>
    <t>Obveznice - tuzemne</t>
  </si>
  <si>
    <t>5222</t>
  </si>
  <si>
    <t>Obveznice - inozemne</t>
  </si>
  <si>
    <t>523</t>
  </si>
  <si>
    <t xml:space="preserve">Izdaci za opcije i druge financijske derivate  </t>
  </si>
  <si>
    <t>5231</t>
  </si>
  <si>
    <t>Opcije i drugi financijski derivati - tuzemni</t>
  </si>
  <si>
    <t>5232</t>
  </si>
  <si>
    <t>Opcije i drugi financijski derivati - inozemni</t>
  </si>
  <si>
    <t>524</t>
  </si>
  <si>
    <t xml:space="preserve">Izdaci za ostale vrijednosne papire </t>
  </si>
  <si>
    <t>5241</t>
  </si>
  <si>
    <t xml:space="preserve">Ostali tuzemni vrijednosni papiri </t>
  </si>
  <si>
    <t>5242</t>
  </si>
  <si>
    <t>Ostali inozemni vrijednosni papiri</t>
  </si>
  <si>
    <t>53</t>
  </si>
  <si>
    <t xml:space="preserve">Izdaci za dionice i udjele u glavnici </t>
  </si>
  <si>
    <t>531</t>
  </si>
  <si>
    <t xml:space="preserve">Dionice i udjeli u glavnici kreditnih i ostalih financijskih institucija u javnom sektoru </t>
  </si>
  <si>
    <t>5312</t>
  </si>
  <si>
    <t>Dionice i udjeli u glavnici kreditnih institucija u javnom sektoru</t>
  </si>
  <si>
    <t>5313</t>
  </si>
  <si>
    <t>Dionice i udjeli u glavnici osiguravajućih društava u javnom sektoru</t>
  </si>
  <si>
    <t>5314</t>
  </si>
  <si>
    <t>Dionice i udjeli u glavnici ostalih financijskih institucija u javnom sektoru</t>
  </si>
  <si>
    <t>532</t>
  </si>
  <si>
    <t xml:space="preserve">Dionice i udjeli u glavnici trgovačkih društava u javnom sektoru </t>
  </si>
  <si>
    <t>5321</t>
  </si>
  <si>
    <t>Dionice i udjeli u glavnici trgovačkih društava u javnom sektoru</t>
  </si>
  <si>
    <t>533</t>
  </si>
  <si>
    <t xml:space="preserve">Dionice i udjeli u glavnici kreditnih i ostalih financ.instit. izvan javnog sektora </t>
  </si>
  <si>
    <t>5331</t>
  </si>
  <si>
    <t>Dionice i udjeli u glavnici tuzemnih kreditnih i ostalih financ. institucija izvan javnog sektora</t>
  </si>
  <si>
    <t>5332</t>
  </si>
  <si>
    <t>Dionice i udjeli u glavnici inozemnih kreditnih i ostalih financijskih institucija</t>
  </si>
  <si>
    <t>534</t>
  </si>
  <si>
    <t>Dionice i udjeli u glavnici trgovačkih društava izvan javnog sektora</t>
  </si>
  <si>
    <t>5341</t>
  </si>
  <si>
    <t>Dionice i udjeli u glavnici tuzemnih trgovačkih društava izvan javnog sektora</t>
  </si>
  <si>
    <t>5342</t>
  </si>
  <si>
    <t>Dionice i udjeli u glavnici inozemnih trgovačkih društava</t>
  </si>
  <si>
    <t>54</t>
  </si>
  <si>
    <t>Izdaci za otplatu glavnice primljenih kredita i zajmova</t>
  </si>
  <si>
    <t>541</t>
  </si>
  <si>
    <t>Otplata glavnice primljenih kredita i zajmova od međunarodnih organizacija, institucija i tijela EU te inozemnih vlada</t>
  </si>
  <si>
    <t>5413</t>
  </si>
  <si>
    <t>Otplata glavnice primljenih zajmova od međunarodnih organizacija</t>
  </si>
  <si>
    <t>5414</t>
  </si>
  <si>
    <t>Otplata glavnice primljenih kredita i zajmova od institucija i tijela EU</t>
  </si>
  <si>
    <t>5415</t>
  </si>
  <si>
    <t>Otplata glavnice primljenih zajmova od inozemnih vlada u EU</t>
  </si>
  <si>
    <t>5416</t>
  </si>
  <si>
    <t>Otplata glavnice primljenih zajmova od inozemnih vlada izvan EU</t>
  </si>
  <si>
    <t>542</t>
  </si>
  <si>
    <t xml:space="preserve">Otplata glavnice primljenih kredita i zajmova od kreditnih i ostalih financ. inst. u javnom sektoru </t>
  </si>
  <si>
    <t>5422</t>
  </si>
  <si>
    <t>Otplata glavnice primljenih kredita od kreditnih institucija u javnom sektoru</t>
  </si>
  <si>
    <t>5423</t>
  </si>
  <si>
    <t>Otplata glavnice primljenih zajmova od osiguravajućih društava u javnom sektoru</t>
  </si>
  <si>
    <t>5424</t>
  </si>
  <si>
    <t>Otplata glavnice primljenih zajmova od ostalih financijskih institucija u javnom sektoru</t>
  </si>
  <si>
    <t>543</t>
  </si>
  <si>
    <t xml:space="preserve">Otplata glavnice primljenih zajmova od trgovačkih društava u javnom sektoru </t>
  </si>
  <si>
    <t>5431</t>
  </si>
  <si>
    <t>Otplata glavnice primljenih zajmova od trgovačkih društava u javnom sektoru</t>
  </si>
  <si>
    <t>544</t>
  </si>
  <si>
    <t xml:space="preserve">Otplata glavnice primljenih kredita i zajmova od kreditnih i ostalih financijskih institucija izvan javnog sektora </t>
  </si>
  <si>
    <t>5443</t>
  </si>
  <si>
    <t>Otplata glavnice primljenih kredita od tuzemnih kreditnih institucija izvan javnog sektora</t>
  </si>
  <si>
    <t>5444</t>
  </si>
  <si>
    <t>Otplata glavnice primljenih zajmova od tuzemnih osiguravajućih društava izvan javnog sektora</t>
  </si>
  <si>
    <t>5445</t>
  </si>
  <si>
    <t>Otplata glavnice primljenih zajmova od ostalih tuzemnih fin. institucija izvan javnog sektora</t>
  </si>
  <si>
    <t>5446</t>
  </si>
  <si>
    <t>Otplata glavnice primljenih kredita od inozemnih kreditnih institucija</t>
  </si>
  <si>
    <t>5447</t>
  </si>
  <si>
    <t>Otplata glavnice primljenih zajmova od inozemnih osiguravajućih društava</t>
  </si>
  <si>
    <t>5448</t>
  </si>
  <si>
    <t>Otplata glavnice primljenih zajmova od ostalih inozemnih financijskih institucija</t>
  </si>
  <si>
    <t>545</t>
  </si>
  <si>
    <t xml:space="preserve">Otplata glavnice primljenih zajmova od trgovačkih društava i obrtnika izvan javnog sektora </t>
  </si>
  <si>
    <t>5453</t>
  </si>
  <si>
    <t>Otplata glavnice primljenih zajmova od tuzemnih trgovačkih društava izvan javnog sektora</t>
  </si>
  <si>
    <t>5454</t>
  </si>
  <si>
    <t>Otplata glavnice primljenih zajmova od tuzemnih obrtnika</t>
  </si>
  <si>
    <t>5455</t>
  </si>
  <si>
    <t xml:space="preserve">Otplata glavnice primljenih zajmova od inozemnih trgovačkih društava </t>
  </si>
  <si>
    <t>5456</t>
  </si>
  <si>
    <t>Otplata glavnice primljenih zajmova od inozemnih obrtnika</t>
  </si>
  <si>
    <t>547</t>
  </si>
  <si>
    <t>Otplata glavnice primljenih zajmova od drugih razina vlasti</t>
  </si>
  <si>
    <t>5471</t>
  </si>
  <si>
    <t>Otplata glavnice primljenih zajmova od državnog proračuna</t>
  </si>
  <si>
    <t>5472</t>
  </si>
  <si>
    <t>Otplata glavnice primljenih zajmova od županijskih proračuna</t>
  </si>
  <si>
    <t>5473</t>
  </si>
  <si>
    <t>Otplata glavnice primljenih zajmova od gradskih proračuna</t>
  </si>
  <si>
    <t>5474</t>
  </si>
  <si>
    <t>Otplata glavnice primljenih zajmova od općinskih proračuna</t>
  </si>
  <si>
    <t>5475</t>
  </si>
  <si>
    <t>Otplata glavnice primljenih zajmova od od HZMO-a, HZZ-a i HZZO-a</t>
  </si>
  <si>
    <t>5476</t>
  </si>
  <si>
    <t>Otplata glavnice primljenih zajmova od ostalih izvanproračunskih korisnika državnog proračuna</t>
  </si>
  <si>
    <t>5477</t>
  </si>
  <si>
    <t>Otplata glavnice primljenih zajmova od izvanproračunskih korisnika županijskih, gradskih i općinskih proračuna</t>
  </si>
  <si>
    <t>55</t>
  </si>
  <si>
    <t xml:space="preserve">Izdaci za otplatu glavnice za izdane vrijednosne papire </t>
  </si>
  <si>
    <t>551</t>
  </si>
  <si>
    <t>Izdaci za otplatu glavnice za izdane trezorske zapise</t>
  </si>
  <si>
    <t>5511</t>
  </si>
  <si>
    <t>Izdaci za otplatu glavnice za izdane trezorske zapise u zemlji</t>
  </si>
  <si>
    <t>5512</t>
  </si>
  <si>
    <t>Izdaci za otplatu glavnice za izdane trezorske zapise u inozemstvu</t>
  </si>
  <si>
    <t>552</t>
  </si>
  <si>
    <t xml:space="preserve">Izdaci za otplatu glavnice za izdane obveznice </t>
  </si>
  <si>
    <t>5521</t>
  </si>
  <si>
    <t>Izdaci za otplatu glavnice za izdane obveznice u zemlji</t>
  </si>
  <si>
    <t>5522</t>
  </si>
  <si>
    <t>Izdaci za otplatu glavnice za izdane obveznice u inozemstvu</t>
  </si>
  <si>
    <t>553</t>
  </si>
  <si>
    <t xml:space="preserve">Izdaci za otplatu glavnice za izdane ostale vrijednosne papire </t>
  </si>
  <si>
    <t>5531</t>
  </si>
  <si>
    <t>Izdaci za otplatu glavnice za izdane ostale vrijednosne papire u zemlji</t>
  </si>
  <si>
    <t>5532</t>
  </si>
  <si>
    <t>Izdaci za otplatu glavnice za izdane ostale vrijednosne papire u inozemstvu</t>
  </si>
  <si>
    <t xml:space="preserve">IZVJEŠTAJ
o zaduživanju/financiranju Proračuna Općine Murter-Kornati 
za razdoblje od 01.01. - 30.06.2021. godine </t>
  </si>
  <si>
    <t>U izvještajnom razdoblju Općina Murter-Kornati nije imala otplate primljenih kredita.</t>
  </si>
  <si>
    <t>POSEBNI DIO - ekonomska klasifikacija</t>
  </si>
  <si>
    <t>Rashodi za materijal i energiju - službeno vozilo</t>
  </si>
  <si>
    <t xml:space="preserve">Energija             </t>
  </si>
  <si>
    <t>Najam - službeno vozilo - operat.leasing</t>
  </si>
  <si>
    <t>Nakn.za rad pred. i izvršn.tijela, povjeren i sl.</t>
  </si>
  <si>
    <t>Ostali rashodi za zaposlene</t>
  </si>
  <si>
    <t>Dopr. za obvezno zdravstveno osiguranje</t>
  </si>
  <si>
    <t>Nak. za prijevoz,za rad na terenu i odvojeni život</t>
  </si>
  <si>
    <t xml:space="preserve">Uredski materijal i ostali materijal. rashodi </t>
  </si>
  <si>
    <t xml:space="preserve">Energija                         </t>
  </si>
  <si>
    <t>Materijal i djelovi za tekuće i invest. održavanje</t>
  </si>
  <si>
    <t>Službena odjeća i obuća</t>
  </si>
  <si>
    <t>Usluge telefona, pošte i prijevoza</t>
  </si>
  <si>
    <t>Usluge tekućeg i investicijskog održavanja</t>
  </si>
  <si>
    <t xml:space="preserve">Komunalne usluge </t>
  </si>
  <si>
    <t xml:space="preserve">Računalne usluge </t>
  </si>
  <si>
    <t xml:space="preserve">Ostale usluge                                                                      </t>
  </si>
  <si>
    <t>Bankarske usluge i usluge platnog prometa</t>
  </si>
  <si>
    <t>Pomoći dane u inozemstvu i unutar općeg proračuna</t>
  </si>
  <si>
    <t>Pomoći unutar opće države</t>
  </si>
  <si>
    <t>Naknade građanima i kućanstvima  i dr.naknade</t>
  </si>
  <si>
    <t>Nakande građanima i kućanstvima iz proračuna</t>
  </si>
  <si>
    <t>Naknada građanima i kućanstvima u naravi</t>
  </si>
  <si>
    <t>Kapitalne donacije</t>
  </si>
  <si>
    <t>kapitalne donacije neprofitnim organizacijama</t>
  </si>
  <si>
    <t xml:space="preserve">Zemljište                                             </t>
  </si>
  <si>
    <t xml:space="preserve">Poslovni objekti                                        </t>
  </si>
  <si>
    <t xml:space="preserve">Knjige                                     </t>
  </si>
  <si>
    <t>Umjetnička, literarna i znanstvena djela</t>
  </si>
  <si>
    <t>Ostala nematerijalna  proizvedena imovina</t>
  </si>
  <si>
    <t>Rashodi za dodatna ulaganja na nefincijskoj imovini</t>
  </si>
  <si>
    <t>Izdaci za financ. imov. i otplate zajmov</t>
  </si>
  <si>
    <t>Izdaci za otp. glavn. primljenih kredita</t>
  </si>
  <si>
    <t>Otp. glavn. primljenih zajm. od fin. Instit.</t>
  </si>
  <si>
    <t>Otplata glavnice primljenih kredita</t>
  </si>
  <si>
    <t>Izvještaj o izvršenju proračuna za razdoblje od 01.01. do 30.06.2021 god.</t>
  </si>
  <si>
    <t xml:space="preserve">izvještajno </t>
  </si>
  <si>
    <t>razdoblje</t>
  </si>
  <si>
    <t>Kapitalne pomoći iz državnog proračuna temeljem prijenosa EU sredstava</t>
  </si>
  <si>
    <t>Prihodi od zateznih kamata</t>
  </si>
  <si>
    <t>Službena, radna i zaštitna odjeća i obuća</t>
  </si>
  <si>
    <t>Kamate za primljene kredite i zajmove od kreditnih i ostalih fin.inst.u j.sektoru</t>
  </si>
  <si>
    <t>Kapitalne donacije neprofitnim organizacijama</t>
  </si>
  <si>
    <t>Primljeni krediti od tuzemnih kreditnih inst.izvan j.sek.-kratkoročni</t>
  </si>
  <si>
    <t>Primljeni krediti od tuzemnih kreditnih inst.izvan j.sek.-dugoročni</t>
  </si>
  <si>
    <t>Primljeni krediti od kreditnih institucija u javnom sektoru</t>
  </si>
  <si>
    <t>Izdatci za otplatu kredita i zajmova</t>
  </si>
  <si>
    <t xml:space="preserve">Vlastiti izvori iz proračuna                        </t>
  </si>
  <si>
    <t>Kamate za primljene kredite i zajmove od kredit.i dr.fin.inst.iz.j.sekt.</t>
  </si>
  <si>
    <t xml:space="preserve">Energija                                                  </t>
  </si>
  <si>
    <t>Premija osiguranja</t>
  </si>
  <si>
    <t>Naknade za rad predstavničkih i izvršnih tijela, povjerenstva i sl.</t>
  </si>
  <si>
    <t>Uredski materijal i ostali materijalni rashodi</t>
  </si>
  <si>
    <t>Materijal i dijelovi za tekuće i investicijsko održavanje</t>
  </si>
  <si>
    <t>Službena, radna i zaštitina odjeća i obuća</t>
  </si>
  <si>
    <t>Zdravstvene usluge</t>
  </si>
  <si>
    <t>Ostali nespom.rashodi poslovanja</t>
  </si>
  <si>
    <t>Bankarske usluge i usluge pl.prometa</t>
  </si>
  <si>
    <t>Kamate za primljene kredite i zajmove od fin.inst. izvan javnog sektora</t>
  </si>
  <si>
    <t>Ostale komunalne usluge</t>
  </si>
  <si>
    <t xml:space="preserve">Ceste                                            </t>
  </si>
  <si>
    <t>Intelektualne usluge</t>
  </si>
  <si>
    <t xml:space="preserve">Energija                                                </t>
  </si>
  <si>
    <t>Materijal i djelovi za tekuće i investicijsko održavanje</t>
  </si>
  <si>
    <t xml:space="preserve">Energija                           </t>
  </si>
  <si>
    <r>
      <t xml:space="preserve">Kapitalni projekt  </t>
    </r>
    <r>
      <rPr>
        <b/>
        <sz val="10"/>
        <color indexed="8"/>
        <rFont val="Calibri"/>
        <family val="2"/>
      </rPr>
      <t xml:space="preserve"> 1006 01  </t>
    </r>
    <r>
      <rPr>
        <b/>
        <sz val="9"/>
        <color indexed="8"/>
        <rFont val="Calibri"/>
        <family val="2"/>
      </rPr>
      <t xml:space="preserve">     Uređenje šetnice Latinsko idro</t>
    </r>
  </si>
  <si>
    <r>
      <t xml:space="preserve">Kapitalni projekt  </t>
    </r>
    <r>
      <rPr>
        <b/>
        <sz val="10"/>
        <color indexed="8"/>
        <rFont val="Calibri"/>
        <family val="2"/>
      </rPr>
      <t xml:space="preserve"> 1006 02  </t>
    </r>
    <r>
      <rPr>
        <b/>
        <sz val="9"/>
        <color indexed="8"/>
        <rFont val="Calibri"/>
        <family val="2"/>
      </rPr>
      <t xml:space="preserve">     Izgradnja i uređenje plaže Luke</t>
    </r>
  </si>
  <si>
    <r>
      <t xml:space="preserve">Kapitalni projekt   </t>
    </r>
    <r>
      <rPr>
        <b/>
        <sz val="10"/>
        <color indexed="8"/>
        <rFont val="Calibri"/>
        <family val="2"/>
      </rPr>
      <t xml:space="preserve">1006 03  </t>
    </r>
    <r>
      <rPr>
        <b/>
        <sz val="9"/>
        <color indexed="8"/>
        <rFont val="Calibri"/>
        <family val="2"/>
      </rPr>
      <t xml:space="preserve">     Izgradnja i uređenje obale Podvršci</t>
    </r>
  </si>
  <si>
    <r>
      <t xml:space="preserve">Kapitalni projekt   </t>
    </r>
    <r>
      <rPr>
        <b/>
        <sz val="10"/>
        <color indexed="8"/>
        <rFont val="Calibri"/>
        <family val="2"/>
      </rPr>
      <t xml:space="preserve">1006 04  </t>
    </r>
    <r>
      <rPr>
        <b/>
        <sz val="9"/>
        <color indexed="8"/>
        <rFont val="Calibri"/>
        <family val="2"/>
      </rPr>
      <t xml:space="preserve">     Izgradnja javne rasvjete</t>
    </r>
  </si>
  <si>
    <r>
      <t xml:space="preserve">Kapitalni projekt   </t>
    </r>
    <r>
      <rPr>
        <b/>
        <sz val="10"/>
        <color indexed="8"/>
        <rFont val="Calibri"/>
        <family val="2"/>
      </rPr>
      <t xml:space="preserve">1006 05  </t>
    </r>
    <r>
      <rPr>
        <b/>
        <sz val="9"/>
        <color indexed="8"/>
        <rFont val="Calibri"/>
        <family val="2"/>
      </rPr>
      <t xml:space="preserve">     Pametni otoci</t>
    </r>
  </si>
  <si>
    <r>
      <t xml:space="preserve">Kapitalni projekt  </t>
    </r>
    <r>
      <rPr>
        <b/>
        <sz val="10"/>
        <color indexed="8"/>
        <rFont val="Calibri"/>
        <family val="2"/>
      </rPr>
      <t xml:space="preserve"> 1006 06 </t>
    </r>
    <r>
      <rPr>
        <b/>
        <sz val="9"/>
        <color indexed="8"/>
        <rFont val="Calibri"/>
        <family val="2"/>
      </rPr>
      <t xml:space="preserve">     Izgradnja groblja i objekata na groblju</t>
    </r>
  </si>
  <si>
    <t>Kapitalni projekt   1006 07  Sanacija pomorskog dobra na obali murterski škoji I.faza</t>
  </si>
  <si>
    <t>Kapitalni projekt  1006 09  Dječje tematsko povijesno igralište na Gradini</t>
  </si>
  <si>
    <t>Kapitalni projekt  1006 10  Dječje igralište na Lukama</t>
  </si>
  <si>
    <t>Poljoprivredno zemljište</t>
  </si>
  <si>
    <t>Ostala nematerijalna  imovina</t>
  </si>
  <si>
    <t>Intelektualne i osobne  usluge</t>
  </si>
  <si>
    <t>Plaća za redovan rad</t>
  </si>
  <si>
    <t>Ostali nespomenuti rasgodi poslovanja</t>
  </si>
  <si>
    <t>Ostali rashodi</t>
  </si>
  <si>
    <t>Kapitalne donacije za gradnju i obnovu građenja</t>
  </si>
  <si>
    <t>Doprinosi za obv.zdr.osig.</t>
  </si>
  <si>
    <t xml:space="preserve">Naknade za koncesije                             </t>
  </si>
  <si>
    <t xml:space="preserve">Komunalni doprinos                                       </t>
  </si>
  <si>
    <t xml:space="preserve">Komunalne naknade                                             </t>
  </si>
  <si>
    <t>Opskrba vodom</t>
  </si>
  <si>
    <t xml:space="preserve">   1002 05        </t>
  </si>
  <si>
    <t>Usluge tekućeg i investicijskog održavanja prijevoznih sredstava</t>
  </si>
  <si>
    <t>Usluge tekućeg održavanja javnih površina</t>
  </si>
  <si>
    <t>Usluge tekućeg i investicijskog održavanja zelenih površina</t>
  </si>
  <si>
    <t>Pomoći dane unutar općeg proračuna</t>
  </si>
  <si>
    <t>Kapitalne pomoći ostalim izvanproračunskim korisnicima državnog proračuna</t>
  </si>
  <si>
    <t>Ostale naknade troškova zaposlenika</t>
  </si>
  <si>
    <t>Kapitalne pomoći unutar općeg proračuna</t>
  </si>
  <si>
    <t xml:space="preserve">Tekuće donacije u novcu                                      </t>
  </si>
  <si>
    <t>od 01.01. - 30.06.2021.</t>
  </si>
  <si>
    <t>izvještajno razdoblje prethodne godine</t>
  </si>
  <si>
    <t>Tekući plan 2021.</t>
  </si>
  <si>
    <t xml:space="preserve">prethodne godine  </t>
  </si>
  <si>
    <t xml:space="preserve">2021.   </t>
  </si>
  <si>
    <t>3/1</t>
  </si>
  <si>
    <t>3/2</t>
  </si>
  <si>
    <t>Izvršenje za izvještajno razdoblje prethodne godine</t>
  </si>
  <si>
    <t>Izvršenje za izvještajno razdoblje</t>
  </si>
  <si>
    <t xml:space="preserve">Izvršenje za izvještajno razdoblje </t>
  </si>
  <si>
    <t>Kapitalni projekt  1006 08      Uređenje crkve Sv.Mihovila / Gospa od Gradine</t>
  </si>
  <si>
    <t xml:space="preserve">Izvor:            </t>
  </si>
  <si>
    <t xml:space="preserve">Kazne                                                                                              </t>
  </si>
  <si>
    <t xml:space="preserve">Stambeni objekti                                                        </t>
  </si>
  <si>
    <t xml:space="preserve">Zatezne kamate                                                                                                     </t>
  </si>
  <si>
    <t xml:space="preserve">Energija                                  </t>
  </si>
  <si>
    <t xml:space="preserve">Plaće                                                                             </t>
  </si>
  <si>
    <t>Općina Murter-Kornati u izvještajnom razdoblju nije davala jamstva.</t>
  </si>
  <si>
    <t xml:space="preserve">Izvor 8. NAMJENSKI PRIHODI OD ZADUŽIVANJA                                                                                                                                                            </t>
  </si>
  <si>
    <t>Izvorni plan 2021.</t>
  </si>
  <si>
    <t>Izvršenje 2021.</t>
  </si>
  <si>
    <t>Opći</t>
  </si>
  <si>
    <t>VIŠAK/MANJAK OZ PRETHODNE(IH) GODINA KOJI ĆE SE POKRITI/RASPOREDITI</t>
  </si>
  <si>
    <t xml:space="preserve"> IZVJEŠTAJ O IZVRŠENJU PRORAČUNA</t>
  </si>
  <si>
    <t>OPĆINE MURTER-KORNATI ZA RAZDOBLJE OD 1. 1. - 30. 6. 2021. GODINE</t>
  </si>
</sst>
</file>

<file path=xl/styles.xml><?xml version="1.0" encoding="utf-8"?>
<styleSheet xmlns="http://schemas.openxmlformats.org/spreadsheetml/2006/main">
  <numFmts count="3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 numFmtId="165" formatCode="&quot;Da&quot;;&quot;Da&quot;;&quot;Ne&quot;"/>
    <numFmt numFmtId="166" formatCode="&quot;Istinito&quot;;&quot;Istinito&quot;;&quot;Neistinito&quot;"/>
    <numFmt numFmtId="167" formatCode="&quot;Uključeno&quot;;&quot;Uključeno&quot;;&quot;Isključeno&quot;"/>
    <numFmt numFmtId="168" formatCode="[$€-2]\ #,##0.00_);[Red]\([$€-2]\ #,##0.00\)"/>
    <numFmt numFmtId="169" formatCode="0.000"/>
    <numFmt numFmtId="170" formatCode="0.0"/>
    <numFmt numFmtId="171" formatCode="#,##0.00\ &quot;kn&quot;"/>
    <numFmt numFmtId="172" formatCode="#,##0.000\ &quot;kn&quot;"/>
    <numFmt numFmtId="173" formatCode="#,##0.0\ &quot;kn&quot;"/>
    <numFmt numFmtId="174" formatCode="#,##0\ &quot;kn&quot;"/>
    <numFmt numFmtId="175" formatCode="0.0000000"/>
    <numFmt numFmtId="176" formatCode="0.000000"/>
    <numFmt numFmtId="177" formatCode="0.00000"/>
    <numFmt numFmtId="178" formatCode="0.0000"/>
    <numFmt numFmtId="179" formatCode="0.00000000"/>
    <numFmt numFmtId="180" formatCode="#,##0.000"/>
    <numFmt numFmtId="181" formatCode="#,##0.0"/>
    <numFmt numFmtId="182" formatCode="_-* #,##0.00\ [$kn-41A]_-;\-* #,##0.00\ [$kn-41A]_-;_-* &quot;-&quot;??\ [$kn-41A]_-;_-@_-"/>
    <numFmt numFmtId="183" formatCode="0.0%"/>
    <numFmt numFmtId="184" formatCode="[$-41A]dd\.\ mmmm\ yyyy\."/>
    <numFmt numFmtId="185" formatCode="#,##0_ ;\-#,##0\ "/>
    <numFmt numFmtId="186" formatCode="000"/>
    <numFmt numFmtId="187" formatCode="_-* #,##0.000\ _k_n_-;\-* #,##0.000\ _k_n_-;_-* &quot;-&quot;??\ _k_n_-;_-@_-"/>
    <numFmt numFmtId="188" formatCode="_-* #,##0.0000\ _k_n_-;\-* #,##0.0000\ _k_n_-;_-* &quot;-&quot;??\ _k_n_-;_-@_-"/>
    <numFmt numFmtId="189" formatCode="_-* #,##0.00000\ _k_n_-;\-* #,##0.00000\ _k_n_-;_-* &quot;-&quot;??\ _k_n_-;_-@_-"/>
    <numFmt numFmtId="190" formatCode="#,##0.0000"/>
  </numFmts>
  <fonts count="81">
    <font>
      <sz val="11"/>
      <color indexed="8"/>
      <name val="Calibri"/>
      <family val="2"/>
    </font>
    <font>
      <b/>
      <sz val="9"/>
      <color indexed="8"/>
      <name val="Calibri"/>
      <family val="2"/>
    </font>
    <font>
      <b/>
      <sz val="11"/>
      <color indexed="8"/>
      <name val="Calibri"/>
      <family val="2"/>
    </font>
    <font>
      <sz val="9"/>
      <color indexed="8"/>
      <name val="Calibri"/>
      <family val="2"/>
    </font>
    <font>
      <sz val="8"/>
      <color indexed="8"/>
      <name val="Calibri"/>
      <family val="2"/>
    </font>
    <font>
      <b/>
      <sz val="8"/>
      <color indexed="8"/>
      <name val="Calibri"/>
      <family val="2"/>
    </font>
    <font>
      <sz val="7.5"/>
      <color indexed="8"/>
      <name val="Calibri"/>
      <family val="2"/>
    </font>
    <font>
      <sz val="9"/>
      <name val="Calibri"/>
      <family val="2"/>
    </font>
    <font>
      <sz val="8"/>
      <name val="Calibri"/>
      <family val="2"/>
    </font>
    <font>
      <b/>
      <sz val="9"/>
      <name val="Calibri"/>
      <family val="2"/>
    </font>
    <font>
      <b/>
      <sz val="10"/>
      <color indexed="8"/>
      <name val="Calibri"/>
      <family val="2"/>
    </font>
    <font>
      <b/>
      <sz val="10"/>
      <name val="Calibri"/>
      <family val="2"/>
    </font>
    <font>
      <b/>
      <sz val="12"/>
      <color indexed="8"/>
      <name val="Times New Roman"/>
      <family val="1"/>
    </font>
    <font>
      <b/>
      <sz val="11"/>
      <color indexed="8"/>
      <name val="Times New Roman"/>
      <family val="1"/>
    </font>
    <font>
      <sz val="11"/>
      <color indexed="8"/>
      <name val="Times New Roman"/>
      <family val="1"/>
    </font>
    <font>
      <b/>
      <sz val="11"/>
      <name val="Times New Roman"/>
      <family val="1"/>
    </font>
    <font>
      <sz val="11"/>
      <color indexed="60"/>
      <name val="Calibri"/>
      <family val="2"/>
    </font>
    <font>
      <sz val="10"/>
      <name val="Arial"/>
      <family val="2"/>
    </font>
    <font>
      <b/>
      <sz val="10"/>
      <name val="Arial"/>
      <family val="2"/>
    </font>
    <font>
      <b/>
      <sz val="10"/>
      <color indexed="9"/>
      <name val="Arial"/>
      <family val="2"/>
    </font>
    <font>
      <b/>
      <sz val="10"/>
      <color indexed="8"/>
      <name val="Arial"/>
      <family val="2"/>
    </font>
    <font>
      <b/>
      <sz val="12"/>
      <name val="Times New Roman CE"/>
      <family val="1"/>
    </font>
    <font>
      <b/>
      <sz val="10"/>
      <name val="Arial CE"/>
      <family val="2"/>
    </font>
    <font>
      <sz val="10"/>
      <color indexed="8"/>
      <name val="MS Sans Serif"/>
      <family val="2"/>
    </font>
    <font>
      <b/>
      <sz val="10"/>
      <color indexed="8"/>
      <name val="Arial CE"/>
      <family val="2"/>
    </font>
    <font>
      <b/>
      <sz val="7.5"/>
      <name val="Arial CE"/>
      <family val="0"/>
    </font>
    <font>
      <b/>
      <sz val="8"/>
      <name val="Arial CE"/>
      <family val="0"/>
    </font>
    <font>
      <b/>
      <sz val="8"/>
      <color indexed="8"/>
      <name val="Arial CE"/>
      <family val="0"/>
    </font>
    <font>
      <b/>
      <sz val="8"/>
      <name val="Arial"/>
      <family val="2"/>
    </font>
    <font>
      <b/>
      <sz val="12"/>
      <color indexed="8"/>
      <name val="Arial CE"/>
      <family val="2"/>
    </font>
    <font>
      <sz val="9"/>
      <color indexed="8"/>
      <name val="Arial CE"/>
      <family val="0"/>
    </font>
    <font>
      <sz val="8.5"/>
      <name val="Arial"/>
      <family val="2"/>
    </font>
    <font>
      <sz val="9"/>
      <name val="Arial CE"/>
      <family val="2"/>
    </font>
    <font>
      <sz val="10"/>
      <color indexed="8"/>
      <name val="Arial CE"/>
      <family val="0"/>
    </font>
    <font>
      <sz val="10"/>
      <name val="Arial CE"/>
      <family val="2"/>
    </font>
    <font>
      <sz val="10"/>
      <color indexed="8"/>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9"/>
      <color indexed="17"/>
      <name val="Calibri"/>
      <family val="2"/>
    </font>
    <font>
      <b/>
      <sz val="11"/>
      <name val="Calibri"/>
      <family val="2"/>
    </font>
    <font>
      <b/>
      <sz val="9"/>
      <color indexed="17"/>
      <name val="Calibri"/>
      <family val="2"/>
    </font>
    <font>
      <sz val="11"/>
      <name val="Calibri"/>
      <family val="2"/>
    </font>
    <font>
      <b/>
      <sz val="11"/>
      <color indexed="10"/>
      <name val="Calibri"/>
      <family val="2"/>
    </font>
    <font>
      <sz val="11"/>
      <color indexed="10"/>
      <name val="Times New Roman"/>
      <family val="1"/>
    </font>
    <font>
      <sz val="11"/>
      <color theme="1"/>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rgb="FF000000"/>
      <name val="Calibri"/>
      <family val="2"/>
    </font>
    <font>
      <b/>
      <sz val="11"/>
      <color rgb="FF000000"/>
      <name val="Calibri"/>
      <family val="2"/>
    </font>
    <font>
      <b/>
      <sz val="11"/>
      <color rgb="FFFF0000"/>
      <name val="Calibri"/>
      <family val="2"/>
    </font>
    <font>
      <sz val="11"/>
      <color rgb="FFFF0000"/>
      <name val="Times New Roman"/>
      <family val="1"/>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50"/>
        <bgColor indexed="64"/>
      </patternFill>
    </fill>
    <fill>
      <patternFill patternType="solid">
        <fgColor indexed="11"/>
        <bgColor indexed="64"/>
      </patternFill>
    </fill>
    <fill>
      <patternFill patternType="solid">
        <fgColor indexed="49"/>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969696"/>
        <bgColor indexed="64"/>
      </patternFill>
    </fill>
    <fill>
      <patternFill patternType="solid">
        <fgColor rgb="FFC0C0C0"/>
        <bgColor indexed="64"/>
      </patternFill>
    </fill>
    <fill>
      <patternFill patternType="solid">
        <fgColor rgb="FFFFFFFF"/>
        <bgColor indexed="64"/>
      </patternFill>
    </fill>
    <fill>
      <patternFill patternType="solid">
        <fgColor theme="7" tint="0.7999799847602844"/>
        <bgColor indexed="64"/>
      </patternFill>
    </fill>
    <fill>
      <patternFill patternType="solid">
        <fgColor indexed="27"/>
        <bgColor indexed="64"/>
      </patternFill>
    </fill>
    <fill>
      <patternFill patternType="solid">
        <fgColor indexed="23"/>
        <bgColor indexed="64"/>
      </patternFill>
    </fill>
  </fills>
  <borders count="4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color indexed="8"/>
      </bottom>
    </border>
    <border>
      <left style="thin"/>
      <right style="hair"/>
      <top style="thin"/>
      <bottom style="thin"/>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hair"/>
      <top style="hair"/>
      <bottom style="hair"/>
    </border>
    <border>
      <left style="thin"/>
      <right style="thin"/>
      <top style="hair"/>
      <bottom style="hair"/>
    </border>
    <border>
      <left style="thin">
        <color indexed="8"/>
      </left>
      <right style="thin">
        <color indexed="8"/>
      </right>
      <top style="hair"/>
      <bottom style="hair"/>
    </border>
    <border>
      <left style="thin">
        <color indexed="8"/>
      </left>
      <right style="thin">
        <color indexed="8"/>
      </right>
      <top style="hair">
        <color indexed="8"/>
      </top>
      <bottom style="hair">
        <color indexed="8"/>
      </bottom>
    </border>
    <border>
      <left style="thin"/>
      <right style="hair"/>
      <top style="hair"/>
      <bottom style="thin"/>
    </border>
    <border>
      <left style="thin"/>
      <right style="thin"/>
      <top style="hair"/>
      <bottom style="thin"/>
    </border>
    <border>
      <left style="thin">
        <color indexed="8"/>
      </left>
      <right style="thin">
        <color indexed="8"/>
      </right>
      <top style="hair">
        <color indexed="8"/>
      </top>
      <bottom style="thin"/>
    </border>
    <border>
      <left style="thin">
        <color indexed="8"/>
      </left>
      <right style="thin">
        <color indexed="8"/>
      </right>
      <top style="hair"/>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hair"/>
      <right>
        <color indexed="63"/>
      </right>
      <top style="thin"/>
      <bottom style="thin"/>
    </border>
    <border>
      <left style="hair"/>
      <right>
        <color indexed="63"/>
      </right>
      <top style="hair"/>
      <bottom style="hair"/>
    </border>
    <border>
      <left>
        <color indexed="63"/>
      </left>
      <right style="thin"/>
      <top style="hair"/>
      <bottom style="hair"/>
    </border>
    <border>
      <left style="hair"/>
      <right>
        <color indexed="63"/>
      </right>
      <top style="hair"/>
      <bottom style="thin"/>
    </border>
    <border>
      <left>
        <color indexed="63"/>
      </left>
      <right style="thin"/>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0" fillId="20" borderId="1" applyNumberFormat="0" applyFont="0" applyAlignment="0" applyProtection="0"/>
    <xf numFmtId="0" fontId="60" fillId="21" borderId="0" applyNumberFormat="0" applyBorder="0" applyAlignment="0" applyProtection="0"/>
    <xf numFmtId="0" fontId="61"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2" fillId="28" borderId="2" applyNumberFormat="0" applyAlignment="0" applyProtection="0"/>
    <xf numFmtId="0" fontId="63" fillId="28" borderId="3" applyNumberFormat="0" applyAlignment="0" applyProtection="0"/>
    <xf numFmtId="0" fontId="64" fillId="29" borderId="0" applyNumberFormat="0" applyBorder="0" applyAlignment="0" applyProtection="0"/>
    <xf numFmtId="0" fontId="65" fillId="0" borderId="0" applyNumberFormat="0" applyFill="0" applyBorder="0" applyAlignment="0" applyProtection="0"/>
    <xf numFmtId="0" fontId="66" fillId="0" borderId="4" applyNumberFormat="0" applyFill="0" applyAlignment="0" applyProtection="0"/>
    <xf numFmtId="0" fontId="67" fillId="0" borderId="5" applyNumberFormat="0" applyFill="0" applyAlignment="0" applyProtection="0"/>
    <xf numFmtId="0" fontId="68" fillId="0" borderId="6"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23" fillId="0" borderId="0">
      <alignment/>
      <protection/>
    </xf>
    <xf numFmtId="0" fontId="23" fillId="0" borderId="0">
      <alignment/>
      <protection/>
    </xf>
    <xf numFmtId="0" fontId="17" fillId="0" borderId="0">
      <alignment/>
      <protection/>
    </xf>
    <xf numFmtId="9" fontId="0" fillId="0" borderId="0" applyFont="0" applyFill="0" applyBorder="0" applyAlignment="0" applyProtection="0"/>
    <xf numFmtId="0" fontId="70" fillId="0" borderId="7" applyNumberFormat="0" applyFill="0" applyAlignment="0" applyProtection="0"/>
    <xf numFmtId="0" fontId="71" fillId="0" borderId="0" applyNumberFormat="0" applyFill="0" applyBorder="0" applyAlignment="0" applyProtection="0"/>
    <xf numFmtId="0" fontId="72" fillId="31" borderId="8"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63">
    <xf numFmtId="0" fontId="0" fillId="0" borderId="0" xfId="0" applyAlignment="1">
      <alignment/>
    </xf>
    <xf numFmtId="0" fontId="3" fillId="0" borderId="0" xfId="0" applyFont="1" applyFill="1" applyBorder="1" applyAlignment="1">
      <alignment/>
    </xf>
    <xf numFmtId="0" fontId="0" fillId="33" borderId="0" xfId="0" applyFill="1" applyBorder="1" applyAlignment="1">
      <alignment/>
    </xf>
    <xf numFmtId="0" fontId="3" fillId="0" borderId="0" xfId="0" applyFont="1" applyBorder="1" applyAlignment="1">
      <alignment/>
    </xf>
    <xf numFmtId="0" fontId="0" fillId="0" borderId="0" xfId="0" applyBorder="1" applyAlignment="1">
      <alignment/>
    </xf>
    <xf numFmtId="0" fontId="4" fillId="34" borderId="0" xfId="0" applyFont="1" applyFill="1" applyBorder="1" applyAlignment="1">
      <alignment/>
    </xf>
    <xf numFmtId="0" fontId="0" fillId="0" borderId="0" xfId="0" applyBorder="1" applyAlignment="1">
      <alignment/>
    </xf>
    <xf numFmtId="0" fontId="2" fillId="0" borderId="0" xfId="0" applyFont="1" applyBorder="1" applyAlignment="1">
      <alignment/>
    </xf>
    <xf numFmtId="0" fontId="2" fillId="33" borderId="0" xfId="0" applyFont="1" applyFill="1" applyBorder="1" applyAlignment="1">
      <alignment/>
    </xf>
    <xf numFmtId="49" fontId="4" fillId="35" borderId="0" xfId="0" applyNumberFormat="1" applyFont="1" applyFill="1" applyBorder="1" applyAlignment="1">
      <alignment/>
    </xf>
    <xf numFmtId="0" fontId="4" fillId="35" borderId="0" xfId="0" applyFont="1" applyFill="1" applyBorder="1" applyAlignment="1">
      <alignment/>
    </xf>
    <xf numFmtId="49" fontId="4" fillId="0" borderId="0" xfId="0" applyNumberFormat="1" applyFont="1" applyFill="1" applyBorder="1" applyAlignment="1">
      <alignment horizontal="center"/>
    </xf>
    <xf numFmtId="0" fontId="4" fillId="0" borderId="0"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49" fontId="4" fillId="0" borderId="0" xfId="0" applyNumberFormat="1" applyFont="1" applyFill="1" applyBorder="1" applyAlignment="1">
      <alignment/>
    </xf>
    <xf numFmtId="0" fontId="0" fillId="0" borderId="0" xfId="0" applyFill="1" applyBorder="1" applyAlignment="1">
      <alignment/>
    </xf>
    <xf numFmtId="49" fontId="4" fillId="0" borderId="0" xfId="0" applyNumberFormat="1" applyFont="1" applyFill="1" applyBorder="1" applyAlignment="1">
      <alignment/>
    </xf>
    <xf numFmtId="0" fontId="6" fillId="0" borderId="0" xfId="0" applyFont="1" applyFill="1" applyBorder="1" applyAlignment="1">
      <alignment wrapText="1"/>
    </xf>
    <xf numFmtId="0" fontId="4" fillId="0" borderId="0" xfId="0" applyFont="1" applyFill="1" applyBorder="1" applyAlignment="1">
      <alignment/>
    </xf>
    <xf numFmtId="0" fontId="0" fillId="35" borderId="0" xfId="0" applyFill="1" applyBorder="1" applyAlignment="1">
      <alignment/>
    </xf>
    <xf numFmtId="49" fontId="5" fillId="0" borderId="0" xfId="0" applyNumberFormat="1" applyFont="1" applyBorder="1" applyAlignment="1">
      <alignment/>
    </xf>
    <xf numFmtId="49" fontId="8" fillId="0" borderId="0" xfId="0" applyNumberFormat="1" applyFont="1" applyBorder="1" applyAlignment="1">
      <alignment/>
    </xf>
    <xf numFmtId="49" fontId="5" fillId="35" borderId="0" xfId="0" applyNumberFormat="1" applyFont="1" applyFill="1" applyBorder="1" applyAlignment="1">
      <alignment/>
    </xf>
    <xf numFmtId="0" fontId="4" fillId="36" borderId="0" xfId="0" applyFont="1" applyFill="1" applyBorder="1" applyAlignment="1">
      <alignment/>
    </xf>
    <xf numFmtId="0" fontId="0" fillId="36" borderId="0" xfId="0" applyFill="1" applyBorder="1" applyAlignment="1">
      <alignment/>
    </xf>
    <xf numFmtId="0" fontId="0" fillId="37" borderId="0" xfId="0" applyFill="1" applyBorder="1" applyAlignment="1">
      <alignment/>
    </xf>
    <xf numFmtId="0" fontId="4" fillId="37" borderId="0" xfId="0" applyFont="1" applyFill="1" applyBorder="1" applyAlignment="1">
      <alignment/>
    </xf>
    <xf numFmtId="49" fontId="4" fillId="37" borderId="0" xfId="0" applyNumberFormat="1" applyFont="1" applyFill="1" applyBorder="1" applyAlignment="1">
      <alignment/>
    </xf>
    <xf numFmtId="49" fontId="5" fillId="37" borderId="0" xfId="0" applyNumberFormat="1" applyFont="1" applyFill="1" applyBorder="1" applyAlignment="1">
      <alignment/>
    </xf>
    <xf numFmtId="49" fontId="4" fillId="36" borderId="0" xfId="0" applyNumberFormat="1" applyFont="1" applyFill="1" applyBorder="1" applyAlignment="1">
      <alignment/>
    </xf>
    <xf numFmtId="0" fontId="6" fillId="34" borderId="0" xfId="0" applyFont="1" applyFill="1" applyBorder="1" applyAlignment="1">
      <alignment horizontal="center" wrapText="1"/>
    </xf>
    <xf numFmtId="0" fontId="1" fillId="36" borderId="0" xfId="0" applyFont="1" applyFill="1" applyBorder="1" applyAlignment="1">
      <alignment horizontal="left"/>
    </xf>
    <xf numFmtId="49" fontId="4" fillId="38" borderId="0" xfId="0" applyNumberFormat="1" applyFont="1" applyFill="1" applyBorder="1" applyAlignment="1">
      <alignment/>
    </xf>
    <xf numFmtId="0" fontId="0" fillId="38" borderId="0" xfId="0" applyFill="1" applyBorder="1" applyAlignment="1">
      <alignment/>
    </xf>
    <xf numFmtId="0" fontId="4" fillId="38" borderId="0" xfId="0" applyFont="1" applyFill="1" applyBorder="1" applyAlignment="1">
      <alignment/>
    </xf>
    <xf numFmtId="0" fontId="3" fillId="37" borderId="0" xfId="0" applyFont="1" applyFill="1" applyBorder="1" applyAlignment="1">
      <alignment/>
    </xf>
    <xf numFmtId="0" fontId="1" fillId="37" borderId="0" xfId="0" applyFont="1" applyFill="1" applyBorder="1" applyAlignment="1">
      <alignment horizontal="left"/>
    </xf>
    <xf numFmtId="49" fontId="3" fillId="37" borderId="0" xfId="0" applyNumberFormat="1" applyFont="1" applyFill="1" applyBorder="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0" xfId="0" applyFont="1" applyFill="1" applyBorder="1" applyAlignment="1">
      <alignment/>
    </xf>
    <xf numFmtId="0" fontId="3" fillId="0" borderId="11" xfId="0" applyFont="1" applyBorder="1" applyAlignment="1">
      <alignment/>
    </xf>
    <xf numFmtId="0" fontId="3" fillId="0" borderId="12" xfId="0" applyFont="1" applyBorder="1" applyAlignment="1">
      <alignment/>
    </xf>
    <xf numFmtId="3" fontId="3" fillId="0" borderId="10" xfId="0" applyNumberFormat="1"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3" fontId="3" fillId="0" borderId="11" xfId="0" applyNumberFormat="1" applyFont="1" applyBorder="1" applyAlignment="1">
      <alignment/>
    </xf>
    <xf numFmtId="0" fontId="3" fillId="0" borderId="17" xfId="0" applyFont="1" applyFill="1" applyBorder="1" applyAlignment="1">
      <alignment/>
    </xf>
    <xf numFmtId="0" fontId="1" fillId="0" borderId="10" xfId="0" applyFont="1" applyBorder="1" applyAlignment="1">
      <alignment horizontal="left"/>
    </xf>
    <xf numFmtId="0" fontId="3" fillId="0" borderId="10" xfId="0" applyFont="1" applyBorder="1" applyAlignment="1">
      <alignment horizontal="left" wrapText="1"/>
    </xf>
    <xf numFmtId="0" fontId="1" fillId="0" borderId="10" xfId="0" applyFont="1" applyFill="1" applyBorder="1" applyAlignment="1">
      <alignment horizontal="left"/>
    </xf>
    <xf numFmtId="3" fontId="3" fillId="0" borderId="12" xfId="0" applyNumberFormat="1" applyFont="1" applyBorder="1" applyAlignment="1">
      <alignment/>
    </xf>
    <xf numFmtId="0" fontId="1" fillId="39" borderId="18" xfId="0" applyFont="1" applyFill="1" applyBorder="1" applyAlignment="1">
      <alignment/>
    </xf>
    <xf numFmtId="0" fontId="3" fillId="40" borderId="13" xfId="0" applyFont="1" applyFill="1" applyBorder="1" applyAlignment="1">
      <alignment/>
    </xf>
    <xf numFmtId="0" fontId="3" fillId="0" borderId="15" xfId="0" applyFont="1" applyBorder="1" applyAlignment="1">
      <alignment vertical="top"/>
    </xf>
    <xf numFmtId="0" fontId="0" fillId="0" borderId="0" xfId="0" applyNumberFormat="1" applyAlignment="1">
      <alignment vertical="top" wrapText="1"/>
    </xf>
    <xf numFmtId="3" fontId="3" fillId="41" borderId="10" xfId="0" applyNumberFormat="1" applyFont="1" applyFill="1" applyBorder="1" applyAlignment="1">
      <alignment/>
    </xf>
    <xf numFmtId="0" fontId="0" fillId="39" borderId="12" xfId="0" applyFont="1" applyFill="1" applyBorder="1" applyAlignment="1">
      <alignment/>
    </xf>
    <xf numFmtId="0" fontId="0" fillId="39" borderId="18" xfId="0" applyFont="1" applyFill="1" applyBorder="1" applyAlignment="1">
      <alignment/>
    </xf>
    <xf numFmtId="0" fontId="1" fillId="39" borderId="19" xfId="0" applyFont="1" applyFill="1" applyBorder="1" applyAlignment="1">
      <alignment/>
    </xf>
    <xf numFmtId="0" fontId="2" fillId="39" borderId="0" xfId="0" applyFont="1" applyFill="1" applyBorder="1" applyAlignment="1">
      <alignment/>
    </xf>
    <xf numFmtId="0" fontId="1" fillId="39" borderId="11" xfId="0" applyFont="1" applyFill="1" applyBorder="1" applyAlignment="1">
      <alignment wrapText="1"/>
    </xf>
    <xf numFmtId="0" fontId="0" fillId="39" borderId="15" xfId="0" applyFont="1" applyFill="1" applyBorder="1" applyAlignment="1">
      <alignment/>
    </xf>
    <xf numFmtId="0" fontId="1" fillId="40" borderId="11" xfId="0" applyFont="1" applyFill="1" applyBorder="1" applyAlignment="1">
      <alignment/>
    </xf>
    <xf numFmtId="0" fontId="3" fillId="40" borderId="11" xfId="0" applyFont="1" applyFill="1" applyBorder="1" applyAlignment="1">
      <alignment/>
    </xf>
    <xf numFmtId="0" fontId="1" fillId="39" borderId="12" xfId="0" applyFont="1" applyFill="1" applyBorder="1" applyAlignment="1">
      <alignment/>
    </xf>
    <xf numFmtId="0" fontId="3" fillId="39" borderId="12" xfId="0" applyFont="1" applyFill="1" applyBorder="1" applyAlignment="1">
      <alignment/>
    </xf>
    <xf numFmtId="3" fontId="1" fillId="39" borderId="12" xfId="0" applyNumberFormat="1" applyFont="1" applyFill="1" applyBorder="1" applyAlignment="1">
      <alignment/>
    </xf>
    <xf numFmtId="0" fontId="1" fillId="40" borderId="20" xfId="0" applyFont="1" applyFill="1" applyBorder="1" applyAlignment="1">
      <alignment/>
    </xf>
    <xf numFmtId="0" fontId="1" fillId="40" borderId="18" xfId="0" applyFont="1" applyFill="1" applyBorder="1" applyAlignment="1">
      <alignment/>
    </xf>
    <xf numFmtId="0" fontId="3" fillId="40" borderId="18" xfId="0" applyFont="1" applyFill="1" applyBorder="1" applyAlignment="1">
      <alignment/>
    </xf>
    <xf numFmtId="0" fontId="1" fillId="40" borderId="17" xfId="0" applyFont="1" applyFill="1" applyBorder="1" applyAlignment="1">
      <alignment/>
    </xf>
    <xf numFmtId="0" fontId="3" fillId="40" borderId="13" xfId="0" applyFont="1" applyFill="1" applyBorder="1" applyAlignment="1">
      <alignment/>
    </xf>
    <xf numFmtId="0" fontId="3" fillId="0" borderId="11" xfId="0" applyFont="1" applyBorder="1" applyAlignment="1">
      <alignment horizontal="left"/>
    </xf>
    <xf numFmtId="0" fontId="3" fillId="0" borderId="11" xfId="0" applyFont="1" applyBorder="1" applyAlignment="1">
      <alignment/>
    </xf>
    <xf numFmtId="0" fontId="3" fillId="0" borderId="21" xfId="0" applyFont="1" applyBorder="1" applyAlignment="1">
      <alignment/>
    </xf>
    <xf numFmtId="3" fontId="3" fillId="0" borderId="11" xfId="0" applyNumberFormat="1" applyFont="1" applyBorder="1" applyAlignment="1">
      <alignment/>
    </xf>
    <xf numFmtId="0" fontId="0" fillId="0" borderId="11" xfId="0" applyFont="1" applyBorder="1" applyAlignment="1">
      <alignment/>
    </xf>
    <xf numFmtId="0" fontId="3" fillId="0" borderId="10" xfId="0" applyFont="1" applyBorder="1" applyAlignment="1">
      <alignment horizontal="left"/>
    </xf>
    <xf numFmtId="0" fontId="3" fillId="0" borderId="10" xfId="0" applyFont="1" applyBorder="1" applyAlignment="1">
      <alignment/>
    </xf>
    <xf numFmtId="0" fontId="3" fillId="0" borderId="17" xfId="0" applyFont="1" applyBorder="1" applyAlignment="1">
      <alignment/>
    </xf>
    <xf numFmtId="3" fontId="3" fillId="0" borderId="10" xfId="0" applyNumberFormat="1" applyFont="1" applyBorder="1" applyAlignment="1">
      <alignment/>
    </xf>
    <xf numFmtId="0" fontId="0" fillId="0" borderId="1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0" fontId="3" fillId="0" borderId="20" xfId="0" applyFont="1" applyBorder="1" applyAlignment="1">
      <alignment/>
    </xf>
    <xf numFmtId="3" fontId="3" fillId="0" borderId="12" xfId="0" applyNumberFormat="1" applyFont="1" applyBorder="1" applyAlignment="1">
      <alignment/>
    </xf>
    <xf numFmtId="0" fontId="1" fillId="39" borderId="20" xfId="0" applyFont="1" applyFill="1" applyBorder="1" applyAlignment="1">
      <alignment horizontal="left"/>
    </xf>
    <xf numFmtId="0" fontId="3" fillId="0" borderId="18" xfId="0" applyFont="1" applyBorder="1" applyAlignment="1">
      <alignment/>
    </xf>
    <xf numFmtId="0" fontId="0" fillId="0" borderId="12" xfId="0" applyFont="1" applyBorder="1" applyAlignment="1">
      <alignment/>
    </xf>
    <xf numFmtId="0" fontId="1" fillId="39" borderId="20" xfId="0" applyFont="1" applyFill="1" applyBorder="1" applyAlignment="1">
      <alignment/>
    </xf>
    <xf numFmtId="3" fontId="9" fillId="39" borderId="12" xfId="0" applyNumberFormat="1" applyFont="1" applyFill="1" applyBorder="1" applyAlignment="1">
      <alignment/>
    </xf>
    <xf numFmtId="0" fontId="1" fillId="40" borderId="13" xfId="0" applyFont="1" applyFill="1" applyBorder="1" applyAlignment="1">
      <alignment/>
    </xf>
    <xf numFmtId="0" fontId="3" fillId="0" borderId="10" xfId="0" applyFont="1" applyFill="1" applyBorder="1" applyAlignment="1">
      <alignment horizontal="left"/>
    </xf>
    <xf numFmtId="0" fontId="3" fillId="0" borderId="10" xfId="0" applyFont="1" applyFill="1" applyBorder="1" applyAlignment="1">
      <alignment/>
    </xf>
    <xf numFmtId="0" fontId="3" fillId="0" borderId="12"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xf>
    <xf numFmtId="0" fontId="3" fillId="39" borderId="22" xfId="0" applyFont="1" applyFill="1" applyBorder="1" applyAlignment="1">
      <alignment/>
    </xf>
    <xf numFmtId="0" fontId="3" fillId="0" borderId="17" xfId="0" applyFont="1" applyBorder="1" applyAlignment="1">
      <alignment horizontal="left"/>
    </xf>
    <xf numFmtId="0" fontId="3" fillId="0" borderId="0" xfId="0" applyFont="1" applyBorder="1" applyAlignment="1">
      <alignment/>
    </xf>
    <xf numFmtId="0" fontId="1" fillId="39" borderId="22" xfId="0" applyFont="1" applyFill="1" applyBorder="1" applyAlignment="1">
      <alignment/>
    </xf>
    <xf numFmtId="0" fontId="2" fillId="40" borderId="13" xfId="0" applyFont="1" applyFill="1" applyBorder="1" applyAlignment="1">
      <alignment/>
    </xf>
    <xf numFmtId="0" fontId="3" fillId="0" borderId="19" xfId="0" applyFont="1" applyBorder="1" applyAlignment="1">
      <alignment horizontal="left"/>
    </xf>
    <xf numFmtId="0" fontId="3" fillId="0" borderId="19" xfId="0" applyFont="1" applyBorder="1" applyAlignment="1">
      <alignment/>
    </xf>
    <xf numFmtId="3" fontId="3" fillId="0" borderId="10" xfId="0" applyNumberFormat="1" applyFont="1" applyFill="1" applyBorder="1" applyAlignment="1">
      <alignment/>
    </xf>
    <xf numFmtId="0" fontId="3" fillId="0" borderId="19" xfId="0" applyFont="1" applyFill="1" applyBorder="1" applyAlignment="1">
      <alignment horizontal="left"/>
    </xf>
    <xf numFmtId="3" fontId="3" fillId="0" borderId="11" xfId="0" applyNumberFormat="1" applyFont="1" applyFill="1" applyBorder="1" applyAlignment="1">
      <alignment/>
    </xf>
    <xf numFmtId="0" fontId="7" fillId="0" borderId="10" xfId="0" applyFont="1" applyBorder="1" applyAlignment="1">
      <alignment/>
    </xf>
    <xf numFmtId="0" fontId="52" fillId="0" borderId="10" xfId="0" applyFont="1" applyBorder="1" applyAlignment="1">
      <alignment/>
    </xf>
    <xf numFmtId="0" fontId="1" fillId="39" borderId="18" xfId="0" applyFont="1" applyFill="1" applyBorder="1" applyAlignment="1">
      <alignment horizontal="left"/>
    </xf>
    <xf numFmtId="0" fontId="7" fillId="0" borderId="11" xfId="0" applyFont="1" applyBorder="1" applyAlignment="1">
      <alignment/>
    </xf>
    <xf numFmtId="0" fontId="52" fillId="0" borderId="11" xfId="0" applyFont="1" applyBorder="1" applyAlignment="1">
      <alignment/>
    </xf>
    <xf numFmtId="3" fontId="7" fillId="0" borderId="10" xfId="0" applyNumberFormat="1" applyFont="1" applyBorder="1" applyAlignment="1">
      <alignment/>
    </xf>
    <xf numFmtId="0" fontId="1" fillId="39" borderId="12" xfId="0" applyFont="1" applyFill="1" applyBorder="1" applyAlignment="1">
      <alignment horizontal="left"/>
    </xf>
    <xf numFmtId="0" fontId="9" fillId="40" borderId="13" xfId="0" applyFont="1" applyFill="1" applyBorder="1" applyAlignment="1">
      <alignment/>
    </xf>
    <xf numFmtId="0" fontId="7" fillId="0" borderId="11" xfId="0" applyFont="1" applyBorder="1" applyAlignment="1">
      <alignment horizontal="left"/>
    </xf>
    <xf numFmtId="0" fontId="7" fillId="0" borderId="10" xfId="0" applyFont="1" applyBorder="1" applyAlignment="1">
      <alignment horizontal="left"/>
    </xf>
    <xf numFmtId="0" fontId="1" fillId="39" borderId="22" xfId="0" applyFont="1" applyFill="1" applyBorder="1" applyAlignment="1">
      <alignment horizontal="left"/>
    </xf>
    <xf numFmtId="3" fontId="3" fillId="41" borderId="10" xfId="0" applyNumberFormat="1" applyFont="1" applyFill="1" applyBorder="1" applyAlignment="1">
      <alignment/>
    </xf>
    <xf numFmtId="0" fontId="2" fillId="39" borderId="12" xfId="0" applyFont="1" applyFill="1" applyBorder="1" applyAlignment="1">
      <alignment/>
    </xf>
    <xf numFmtId="0" fontId="9" fillId="39" borderId="20" xfId="0" applyFont="1" applyFill="1" applyBorder="1" applyAlignment="1">
      <alignment/>
    </xf>
    <xf numFmtId="0" fontId="9" fillId="39" borderId="18" xfId="0" applyFont="1" applyFill="1" applyBorder="1" applyAlignment="1">
      <alignment/>
    </xf>
    <xf numFmtId="0" fontId="7" fillId="39" borderId="22" xfId="0" applyFont="1" applyFill="1" applyBorder="1" applyAlignment="1">
      <alignment/>
    </xf>
    <xf numFmtId="3" fontId="3" fillId="0" borderId="10" xfId="0" applyNumberFormat="1" applyFont="1" applyBorder="1" applyAlignment="1" quotePrefix="1">
      <alignment/>
    </xf>
    <xf numFmtId="0" fontId="2" fillId="40" borderId="18" xfId="0" applyFont="1" applyFill="1" applyBorder="1" applyAlignment="1">
      <alignment/>
    </xf>
    <xf numFmtId="0" fontId="3" fillId="42" borderId="10" xfId="0" applyFont="1" applyFill="1" applyBorder="1" applyAlignment="1">
      <alignment horizontal="left"/>
    </xf>
    <xf numFmtId="0" fontId="3" fillId="42" borderId="10" xfId="0" applyFont="1" applyFill="1" applyBorder="1" applyAlignment="1">
      <alignment/>
    </xf>
    <xf numFmtId="3" fontId="3" fillId="0" borderId="19" xfId="0" applyNumberFormat="1" applyFont="1" applyBorder="1" applyAlignment="1">
      <alignment/>
    </xf>
    <xf numFmtId="3" fontId="3" fillId="0" borderId="11" xfId="0" applyNumberFormat="1" applyFont="1" applyBorder="1" applyAlignment="1" quotePrefix="1">
      <alignment/>
    </xf>
    <xf numFmtId="3" fontId="1" fillId="39" borderId="22" xfId="0" applyNumberFormat="1" applyFont="1" applyFill="1" applyBorder="1" applyAlignment="1">
      <alignment/>
    </xf>
    <xf numFmtId="3" fontId="3" fillId="41" borderId="11" xfId="0" applyNumberFormat="1" applyFont="1" applyFill="1" applyBorder="1" applyAlignment="1">
      <alignment/>
    </xf>
    <xf numFmtId="3" fontId="1" fillId="39" borderId="12" xfId="0" applyNumberFormat="1" applyFont="1" applyFill="1" applyBorder="1" applyAlignment="1" quotePrefix="1">
      <alignment/>
    </xf>
    <xf numFmtId="3" fontId="2" fillId="40" borderId="11" xfId="0" applyNumberFormat="1" applyFont="1" applyFill="1" applyBorder="1" applyAlignment="1">
      <alignment/>
    </xf>
    <xf numFmtId="0" fontId="7" fillId="0" borderId="12" xfId="0" applyFont="1" applyBorder="1" applyAlignment="1">
      <alignment horizontal="left"/>
    </xf>
    <xf numFmtId="0" fontId="1" fillId="40" borderId="17" xfId="0" applyFont="1" applyFill="1" applyBorder="1" applyAlignment="1">
      <alignment/>
    </xf>
    <xf numFmtId="0" fontId="1" fillId="0" borderId="23" xfId="0" applyFont="1" applyBorder="1" applyAlignment="1">
      <alignment horizontal="left"/>
    </xf>
    <xf numFmtId="0" fontId="1" fillId="0" borderId="12" xfId="0" applyFont="1" applyFill="1" applyBorder="1" applyAlignment="1">
      <alignment horizontal="left"/>
    </xf>
    <xf numFmtId="0" fontId="9" fillId="40" borderId="18" xfId="0" applyFont="1" applyFill="1" applyBorder="1" applyAlignment="1">
      <alignment/>
    </xf>
    <xf numFmtId="0" fontId="9" fillId="39" borderId="20" xfId="0" applyFont="1" applyFill="1" applyBorder="1" applyAlignment="1">
      <alignment horizontal="left"/>
    </xf>
    <xf numFmtId="0" fontId="1" fillId="39" borderId="19" xfId="0" applyFont="1" applyFill="1" applyBorder="1" applyAlignment="1">
      <alignment horizontal="center"/>
    </xf>
    <xf numFmtId="0" fontId="1" fillId="39" borderId="11" xfId="0" applyFont="1" applyFill="1" applyBorder="1" applyAlignment="1">
      <alignment horizontal="center"/>
    </xf>
    <xf numFmtId="0" fontId="3" fillId="40" borderId="14" xfId="0" applyFont="1" applyFill="1" applyBorder="1" applyAlignment="1">
      <alignment/>
    </xf>
    <xf numFmtId="0" fontId="9" fillId="39" borderId="22" xfId="0" applyFont="1" applyFill="1" applyBorder="1" applyAlignment="1">
      <alignment/>
    </xf>
    <xf numFmtId="0" fontId="3" fillId="40" borderId="18" xfId="0" applyFont="1" applyFill="1" applyBorder="1" applyAlignment="1">
      <alignment/>
    </xf>
    <xf numFmtId="0" fontId="53" fillId="40" borderId="18" xfId="0" applyFont="1" applyFill="1" applyBorder="1" applyAlignment="1">
      <alignment/>
    </xf>
    <xf numFmtId="0" fontId="3" fillId="0" borderId="17" xfId="0" applyFont="1" applyBorder="1" applyAlignment="1">
      <alignment horizontal="left" vertical="top"/>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3" fontId="7" fillId="0" borderId="10" xfId="0" applyNumberFormat="1" applyFont="1" applyBorder="1" applyAlignment="1">
      <alignment/>
    </xf>
    <xf numFmtId="3" fontId="1" fillId="0" borderId="10" xfId="0" applyNumberFormat="1" applyFont="1" applyBorder="1" applyAlignment="1">
      <alignment/>
    </xf>
    <xf numFmtId="0" fontId="1" fillId="0" borderId="10" xfId="0" applyFont="1" applyBorder="1" applyAlignment="1">
      <alignment/>
    </xf>
    <xf numFmtId="0" fontId="1" fillId="0" borderId="21"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Alignment="1">
      <alignment wrapText="1"/>
    </xf>
    <xf numFmtId="3" fontId="3" fillId="0" borderId="12" xfId="0" applyNumberFormat="1" applyFont="1" applyFill="1" applyBorder="1" applyAlignment="1">
      <alignment/>
    </xf>
    <xf numFmtId="0" fontId="10" fillId="39" borderId="18" xfId="0" applyFont="1" applyFill="1" applyBorder="1" applyAlignment="1">
      <alignment/>
    </xf>
    <xf numFmtId="3" fontId="1" fillId="40" borderId="12" xfId="0" applyNumberFormat="1" applyFont="1" applyFill="1" applyBorder="1" applyAlignment="1">
      <alignment/>
    </xf>
    <xf numFmtId="3" fontId="3" fillId="41" borderId="12" xfId="0" applyNumberFormat="1" applyFont="1" applyFill="1" applyBorder="1" applyAlignment="1">
      <alignment/>
    </xf>
    <xf numFmtId="0" fontId="3" fillId="41" borderId="11" xfId="0" applyFont="1" applyFill="1" applyBorder="1" applyAlignment="1">
      <alignment horizontal="left"/>
    </xf>
    <xf numFmtId="0" fontId="7" fillId="0" borderId="12" xfId="0" applyFont="1" applyBorder="1" applyAlignment="1">
      <alignment/>
    </xf>
    <xf numFmtId="0" fontId="3" fillId="0" borderId="22" xfId="0" applyFont="1" applyBorder="1" applyAlignment="1">
      <alignment/>
    </xf>
    <xf numFmtId="0" fontId="3" fillId="0" borderId="16" xfId="0" applyFont="1" applyBorder="1" applyAlignment="1">
      <alignment/>
    </xf>
    <xf numFmtId="0" fontId="1" fillId="40" borderId="20" xfId="0" applyFont="1" applyFill="1" applyBorder="1" applyAlignment="1">
      <alignment horizontal="left"/>
    </xf>
    <xf numFmtId="0" fontId="3" fillId="41" borderId="10" xfId="0" applyFont="1" applyFill="1" applyBorder="1" applyAlignment="1">
      <alignment horizontal="left"/>
    </xf>
    <xf numFmtId="0" fontId="7" fillId="0" borderId="10" xfId="0" applyFont="1" applyFill="1" applyBorder="1" applyAlignment="1">
      <alignment horizontal="left"/>
    </xf>
    <xf numFmtId="3" fontId="1" fillId="40" borderId="14" xfId="0" applyNumberFormat="1" applyFont="1" applyFill="1" applyBorder="1" applyAlignment="1">
      <alignment/>
    </xf>
    <xf numFmtId="3" fontId="3" fillId="40" borderId="14" xfId="0" applyNumberFormat="1" applyFont="1" applyFill="1" applyBorder="1" applyAlignment="1">
      <alignment/>
    </xf>
    <xf numFmtId="3" fontId="3" fillId="41" borderId="10" xfId="0" applyNumberFormat="1" applyFont="1" applyFill="1" applyBorder="1" applyAlignment="1">
      <alignment horizontal="right"/>
    </xf>
    <xf numFmtId="3" fontId="1" fillId="39" borderId="12" xfId="0" applyNumberFormat="1" applyFont="1" applyFill="1" applyBorder="1" applyAlignment="1">
      <alignment horizontal="right"/>
    </xf>
    <xf numFmtId="0" fontId="14" fillId="0" borderId="0" xfId="0" applyFont="1" applyAlignment="1">
      <alignment wrapText="1"/>
    </xf>
    <xf numFmtId="0" fontId="14" fillId="0" borderId="15" xfId="0" applyFont="1" applyBorder="1" applyAlignment="1">
      <alignment/>
    </xf>
    <xf numFmtId="0" fontId="13" fillId="0" borderId="15" xfId="0" applyFont="1" applyBorder="1" applyAlignment="1">
      <alignment/>
    </xf>
    <xf numFmtId="0" fontId="1" fillId="0" borderId="11" xfId="0" applyFont="1" applyBorder="1" applyAlignment="1">
      <alignment horizontal="center" vertical="top"/>
    </xf>
    <xf numFmtId="0" fontId="1" fillId="0" borderId="10" xfId="0" applyFont="1" applyBorder="1" applyAlignment="1">
      <alignment horizontal="center"/>
    </xf>
    <xf numFmtId="0" fontId="1" fillId="0" borderId="11" xfId="0" applyFont="1" applyBorder="1" applyAlignment="1">
      <alignment horizontal="center"/>
    </xf>
    <xf numFmtId="0" fontId="3" fillId="0" borderId="13" xfId="0" applyFont="1" applyFill="1" applyBorder="1" applyAlignment="1">
      <alignment wrapText="1"/>
    </xf>
    <xf numFmtId="0" fontId="3" fillId="0" borderId="14" xfId="0" applyFont="1" applyFill="1" applyBorder="1" applyAlignment="1">
      <alignment wrapText="1"/>
    </xf>
    <xf numFmtId="0" fontId="3" fillId="0" borderId="11" xfId="0" applyFont="1" applyFill="1" applyBorder="1" applyAlignment="1">
      <alignment/>
    </xf>
    <xf numFmtId="0" fontId="3" fillId="0" borderId="21" xfId="0" applyFont="1" applyFill="1" applyBorder="1" applyAlignment="1">
      <alignment/>
    </xf>
    <xf numFmtId="0" fontId="3" fillId="0" borderId="15" xfId="0" applyFont="1" applyFill="1" applyBorder="1" applyAlignment="1">
      <alignment wrapText="1"/>
    </xf>
    <xf numFmtId="0" fontId="3" fillId="0" borderId="16" xfId="0" applyFont="1" applyFill="1" applyBorder="1" applyAlignment="1">
      <alignment wrapText="1"/>
    </xf>
    <xf numFmtId="0" fontId="1" fillId="0" borderId="10" xfId="0" applyFont="1" applyFill="1" applyBorder="1" applyAlignment="1">
      <alignment horizontal="left"/>
    </xf>
    <xf numFmtId="185" fontId="3" fillId="0" borderId="10" xfId="0" applyNumberFormat="1" applyFont="1" applyBorder="1" applyAlignment="1">
      <alignment/>
    </xf>
    <xf numFmtId="0" fontId="1" fillId="0" borderId="10" xfId="0" applyFont="1" applyBorder="1" applyAlignment="1">
      <alignment/>
    </xf>
    <xf numFmtId="0" fontId="3" fillId="0" borderId="17" xfId="0" applyFont="1" applyFill="1" applyBorder="1" applyAlignment="1">
      <alignment horizontal="left"/>
    </xf>
    <xf numFmtId="0" fontId="1" fillId="40" borderId="17" xfId="0" applyFont="1" applyFill="1" applyBorder="1" applyAlignment="1">
      <alignment horizontal="left"/>
    </xf>
    <xf numFmtId="0" fontId="1" fillId="40" borderId="13" xfId="0" applyFont="1" applyFill="1" applyBorder="1" applyAlignment="1">
      <alignment horizontal="left"/>
    </xf>
    <xf numFmtId="3" fontId="3" fillId="0" borderId="16" xfId="0" applyNumberFormat="1" applyFont="1" applyBorder="1" applyAlignment="1">
      <alignment/>
    </xf>
    <xf numFmtId="3" fontId="3" fillId="0" borderId="14" xfId="0" applyNumberFormat="1" applyFont="1" applyBorder="1" applyAlignment="1">
      <alignment/>
    </xf>
    <xf numFmtId="0" fontId="54" fillId="40" borderId="13" xfId="0" applyFont="1" applyFill="1" applyBorder="1" applyAlignment="1">
      <alignment/>
    </xf>
    <xf numFmtId="0" fontId="3" fillId="40" borderId="22" xfId="0" applyFont="1" applyFill="1" applyBorder="1" applyAlignment="1">
      <alignment/>
    </xf>
    <xf numFmtId="0" fontId="12" fillId="0" borderId="0" xfId="0" applyFont="1" applyBorder="1" applyAlignment="1">
      <alignment horizontal="center"/>
    </xf>
    <xf numFmtId="0" fontId="3" fillId="41" borderId="10" xfId="0" applyFont="1" applyFill="1" applyBorder="1" applyAlignment="1">
      <alignment/>
    </xf>
    <xf numFmtId="0" fontId="1" fillId="40" borderId="18" xfId="0" applyFont="1" applyFill="1" applyBorder="1" applyAlignment="1">
      <alignment horizontal="left"/>
    </xf>
    <xf numFmtId="0" fontId="3" fillId="43" borderId="10" xfId="0" applyFont="1" applyFill="1" applyBorder="1" applyAlignment="1">
      <alignment horizontal="left"/>
    </xf>
    <xf numFmtId="0" fontId="1" fillId="40" borderId="20" xfId="0" applyFont="1" applyFill="1" applyBorder="1" applyAlignment="1">
      <alignment horizontal="left"/>
    </xf>
    <xf numFmtId="0" fontId="1" fillId="40" borderId="20" xfId="0" applyFont="1" applyFill="1" applyBorder="1" applyAlignment="1">
      <alignment horizontal="left"/>
    </xf>
    <xf numFmtId="0" fontId="74" fillId="0" borderId="0" xfId="0" applyFont="1" applyAlignment="1">
      <alignment/>
    </xf>
    <xf numFmtId="3" fontId="3" fillId="40" borderId="13" xfId="0" applyNumberFormat="1" applyFont="1" applyFill="1" applyBorder="1" applyAlignment="1">
      <alignment/>
    </xf>
    <xf numFmtId="3" fontId="1" fillId="40" borderId="13" xfId="0" applyNumberFormat="1" applyFont="1" applyFill="1" applyBorder="1" applyAlignment="1" quotePrefix="1">
      <alignment/>
    </xf>
    <xf numFmtId="3" fontId="1" fillId="40" borderId="13" xfId="0" applyNumberFormat="1" applyFont="1" applyFill="1" applyBorder="1" applyAlignment="1">
      <alignment/>
    </xf>
    <xf numFmtId="0" fontId="7" fillId="0" borderId="19" xfId="0" applyFont="1" applyBorder="1" applyAlignment="1">
      <alignment horizontal="left"/>
    </xf>
    <xf numFmtId="0" fontId="7" fillId="0" borderId="19" xfId="0" applyFont="1" applyBorder="1" applyAlignment="1">
      <alignment/>
    </xf>
    <xf numFmtId="0" fontId="1" fillId="27" borderId="20" xfId="0" applyFont="1" applyFill="1" applyBorder="1" applyAlignment="1">
      <alignment/>
    </xf>
    <xf numFmtId="0" fontId="1" fillId="27" borderId="18" xfId="0" applyFont="1" applyFill="1" applyBorder="1" applyAlignment="1">
      <alignment/>
    </xf>
    <xf numFmtId="0" fontId="3" fillId="27" borderId="18" xfId="0" applyFont="1" applyFill="1" applyBorder="1" applyAlignment="1">
      <alignment/>
    </xf>
    <xf numFmtId="3" fontId="3" fillId="27" borderId="22" xfId="0" applyNumberFormat="1" applyFont="1" applyFill="1" applyBorder="1" applyAlignment="1">
      <alignment/>
    </xf>
    <xf numFmtId="0" fontId="3" fillId="0" borderId="10" xfId="0" applyFont="1" applyFill="1" applyBorder="1" applyAlignment="1">
      <alignment horizontal="left"/>
    </xf>
    <xf numFmtId="0" fontId="3" fillId="0" borderId="17"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8" xfId="0" applyFont="1" applyBorder="1" applyAlignment="1">
      <alignment/>
    </xf>
    <xf numFmtId="0" fontId="3" fillId="0" borderId="22" xfId="0" applyFont="1" applyBorder="1" applyAlignment="1">
      <alignment/>
    </xf>
    <xf numFmtId="0" fontId="3" fillId="0" borderId="17"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3" fillId="0" borderId="14" xfId="0" applyFont="1" applyFill="1" applyBorder="1" applyAlignment="1">
      <alignment horizontal="left"/>
    </xf>
    <xf numFmtId="0" fontId="3" fillId="0" borderId="20" xfId="0" applyFont="1" applyBorder="1" applyAlignment="1">
      <alignment/>
    </xf>
    <xf numFmtId="0" fontId="3" fillId="0" borderId="13" xfId="0" applyFont="1" applyFill="1" applyBorder="1" applyAlignment="1">
      <alignment horizontal="left"/>
    </xf>
    <xf numFmtId="0" fontId="3" fillId="0" borderId="20" xfId="0" applyFont="1" applyFill="1" applyBorder="1" applyAlignment="1">
      <alignment/>
    </xf>
    <xf numFmtId="2" fontId="3" fillId="0" borderId="11" xfId="0" applyNumberFormat="1" applyFont="1" applyBorder="1" applyAlignment="1">
      <alignment/>
    </xf>
    <xf numFmtId="4" fontId="3" fillId="0" borderId="11" xfId="0" applyNumberFormat="1" applyFont="1" applyBorder="1" applyAlignment="1">
      <alignment/>
    </xf>
    <xf numFmtId="4" fontId="1" fillId="0" borderId="10" xfId="0" applyNumberFormat="1" applyFont="1" applyBorder="1" applyAlignment="1">
      <alignment/>
    </xf>
    <xf numFmtId="4" fontId="3" fillId="0" borderId="10" xfId="0" applyNumberFormat="1" applyFont="1" applyBorder="1" applyAlignment="1">
      <alignment/>
    </xf>
    <xf numFmtId="4" fontId="1" fillId="0" borderId="11" xfId="0" applyNumberFormat="1" applyFont="1" applyBorder="1" applyAlignment="1">
      <alignment/>
    </xf>
    <xf numFmtId="0" fontId="1" fillId="40" borderId="12" xfId="0" applyFont="1" applyFill="1" applyBorder="1" applyAlignment="1">
      <alignment horizontal="center"/>
    </xf>
    <xf numFmtId="3" fontId="1" fillId="41" borderId="10" xfId="0" applyNumberFormat="1" applyFont="1" applyFill="1" applyBorder="1" applyAlignment="1">
      <alignment/>
    </xf>
    <xf numFmtId="4" fontId="3" fillId="0" borderId="10" xfId="0" applyNumberFormat="1" applyFont="1" applyFill="1" applyBorder="1" applyAlignment="1">
      <alignment/>
    </xf>
    <xf numFmtId="4" fontId="1" fillId="0" borderId="10" xfId="0" applyNumberFormat="1" applyFont="1" applyFill="1" applyBorder="1" applyAlignment="1">
      <alignment/>
    </xf>
    <xf numFmtId="3" fontId="3" fillId="0" borderId="10" xfId="0" applyNumberFormat="1" applyFont="1" applyFill="1" applyBorder="1" applyAlignment="1">
      <alignment/>
    </xf>
    <xf numFmtId="49" fontId="1" fillId="40" borderId="19" xfId="0" applyNumberFormat="1" applyFont="1" applyFill="1" applyBorder="1" applyAlignment="1">
      <alignment horizontal="center"/>
    </xf>
    <xf numFmtId="3" fontId="3" fillId="0" borderId="0" xfId="0" applyNumberFormat="1" applyFont="1" applyBorder="1" applyAlignment="1">
      <alignment/>
    </xf>
    <xf numFmtId="4" fontId="1" fillId="0" borderId="12" xfId="0" applyNumberFormat="1" applyFont="1" applyBorder="1" applyAlignment="1">
      <alignment/>
    </xf>
    <xf numFmtId="4" fontId="3" fillId="0" borderId="12" xfId="0" applyNumberFormat="1" applyFont="1" applyBorder="1" applyAlignment="1">
      <alignment/>
    </xf>
    <xf numFmtId="4" fontId="3" fillId="41" borderId="10" xfId="0" applyNumberFormat="1" applyFont="1" applyFill="1" applyBorder="1" applyAlignment="1">
      <alignment/>
    </xf>
    <xf numFmtId="0" fontId="1" fillId="10" borderId="17" xfId="0" applyFont="1" applyFill="1" applyBorder="1" applyAlignment="1">
      <alignment/>
    </xf>
    <xf numFmtId="0" fontId="3" fillId="10" borderId="13" xfId="0" applyFont="1" applyFill="1" applyBorder="1" applyAlignment="1">
      <alignment/>
    </xf>
    <xf numFmtId="0" fontId="3" fillId="10" borderId="14" xfId="0" applyFont="1" applyFill="1" applyBorder="1" applyAlignment="1">
      <alignment/>
    </xf>
    <xf numFmtId="0" fontId="1" fillId="10" borderId="11" xfId="0" applyFont="1" applyFill="1" applyBorder="1" applyAlignment="1">
      <alignment horizontal="left"/>
    </xf>
    <xf numFmtId="0" fontId="1" fillId="10" borderId="11" xfId="0" applyFont="1" applyFill="1" applyBorder="1" applyAlignment="1">
      <alignment/>
    </xf>
    <xf numFmtId="0" fontId="3" fillId="10" borderId="11" xfId="0" applyFont="1" applyFill="1" applyBorder="1" applyAlignment="1">
      <alignment/>
    </xf>
    <xf numFmtId="3" fontId="1" fillId="10" borderId="10" xfId="0" applyNumberFormat="1" applyFont="1" applyFill="1" applyBorder="1" applyAlignment="1">
      <alignment/>
    </xf>
    <xf numFmtId="4" fontId="1" fillId="10" borderId="11" xfId="0" applyNumberFormat="1" applyFont="1" applyFill="1" applyBorder="1" applyAlignment="1">
      <alignment/>
    </xf>
    <xf numFmtId="0" fontId="1" fillId="10" borderId="10" xfId="0" applyFont="1" applyFill="1" applyBorder="1" applyAlignment="1">
      <alignment horizontal="left"/>
    </xf>
    <xf numFmtId="0" fontId="1" fillId="10" borderId="10" xfId="0" applyFont="1" applyFill="1" applyBorder="1" applyAlignment="1">
      <alignment/>
    </xf>
    <xf numFmtId="0" fontId="3" fillId="10" borderId="10" xfId="0" applyFont="1" applyFill="1" applyBorder="1" applyAlignment="1">
      <alignment/>
    </xf>
    <xf numFmtId="0" fontId="9" fillId="10" borderId="17" xfId="0" applyFont="1" applyFill="1" applyBorder="1" applyAlignment="1">
      <alignment horizontal="left"/>
    </xf>
    <xf numFmtId="0" fontId="9" fillId="10" borderId="17" xfId="0" applyFont="1" applyFill="1" applyBorder="1" applyAlignment="1">
      <alignment/>
    </xf>
    <xf numFmtId="0" fontId="7" fillId="10" borderId="13" xfId="0" applyFont="1" applyFill="1" applyBorder="1" applyAlignment="1">
      <alignment/>
    </xf>
    <xf numFmtId="0" fontId="7" fillId="10" borderId="14" xfId="0" applyFont="1" applyFill="1" applyBorder="1" applyAlignment="1">
      <alignment/>
    </xf>
    <xf numFmtId="4" fontId="1" fillId="10" borderId="10" xfId="0" applyNumberFormat="1" applyFont="1" applyFill="1" applyBorder="1" applyAlignment="1">
      <alignment/>
    </xf>
    <xf numFmtId="0" fontId="1" fillId="10" borderId="19" xfId="0" applyFont="1" applyFill="1" applyBorder="1" applyAlignment="1">
      <alignment/>
    </xf>
    <xf numFmtId="0" fontId="3" fillId="10" borderId="19" xfId="0" applyFont="1" applyFill="1" applyBorder="1" applyAlignment="1">
      <alignment/>
    </xf>
    <xf numFmtId="0" fontId="0" fillId="10" borderId="11" xfId="0" applyFill="1" applyBorder="1" applyAlignment="1">
      <alignment/>
    </xf>
    <xf numFmtId="0" fontId="3" fillId="40" borderId="20" xfId="0" applyFont="1" applyFill="1" applyBorder="1" applyAlignment="1">
      <alignment/>
    </xf>
    <xf numFmtId="0" fontId="3" fillId="40" borderId="23" xfId="0" applyFont="1" applyFill="1" applyBorder="1" applyAlignment="1">
      <alignment/>
    </xf>
    <xf numFmtId="0" fontId="3" fillId="40" borderId="0" xfId="0" applyFont="1" applyFill="1" applyBorder="1" applyAlignment="1">
      <alignment/>
    </xf>
    <xf numFmtId="0" fontId="3" fillId="40" borderId="24" xfId="0" applyFont="1" applyFill="1" applyBorder="1" applyAlignment="1">
      <alignment/>
    </xf>
    <xf numFmtId="0" fontId="1" fillId="40" borderId="19" xfId="0" applyFont="1" applyFill="1" applyBorder="1" applyAlignment="1">
      <alignment horizontal="center"/>
    </xf>
    <xf numFmtId="0" fontId="4" fillId="40" borderId="19" xfId="0" applyFont="1" applyFill="1" applyBorder="1" applyAlignment="1">
      <alignment/>
    </xf>
    <xf numFmtId="0" fontId="1" fillId="40" borderId="0" xfId="0" applyFont="1" applyFill="1" applyBorder="1" applyAlignment="1">
      <alignment/>
    </xf>
    <xf numFmtId="0" fontId="4" fillId="40" borderId="12" xfId="0" applyFont="1" applyFill="1" applyBorder="1" applyAlignment="1">
      <alignment/>
    </xf>
    <xf numFmtId="3" fontId="1" fillId="40" borderId="19" xfId="0" applyNumberFormat="1" applyFont="1" applyFill="1" applyBorder="1" applyAlignment="1">
      <alignment horizontal="center"/>
    </xf>
    <xf numFmtId="0" fontId="1" fillId="40" borderId="23" xfId="0" applyFont="1" applyFill="1" applyBorder="1" applyAlignment="1">
      <alignment/>
    </xf>
    <xf numFmtId="49" fontId="1" fillId="40" borderId="23" xfId="0" applyNumberFormat="1" applyFont="1" applyFill="1" applyBorder="1" applyAlignment="1">
      <alignment horizontal="center"/>
    </xf>
    <xf numFmtId="3" fontId="1" fillId="17" borderId="12" xfId="0" applyNumberFormat="1" applyFont="1" applyFill="1" applyBorder="1" applyAlignment="1">
      <alignment/>
    </xf>
    <xf numFmtId="3" fontId="1" fillId="17" borderId="11" xfId="0" applyNumberFormat="1" applyFont="1" applyFill="1" applyBorder="1" applyAlignment="1">
      <alignment/>
    </xf>
    <xf numFmtId="3" fontId="1" fillId="16" borderId="14" xfId="0" applyNumberFormat="1" applyFont="1" applyFill="1" applyBorder="1" applyAlignment="1">
      <alignment/>
    </xf>
    <xf numFmtId="3" fontId="1" fillId="16" borderId="10" xfId="0" applyNumberFormat="1" applyFont="1" applyFill="1" applyBorder="1" applyAlignment="1">
      <alignment/>
    </xf>
    <xf numFmtId="3" fontId="1" fillId="17" borderId="10" xfId="0" applyNumberFormat="1" applyFont="1" applyFill="1" applyBorder="1" applyAlignment="1">
      <alignment/>
    </xf>
    <xf numFmtId="0" fontId="2" fillId="17" borderId="12" xfId="0" applyFont="1" applyFill="1" applyBorder="1" applyAlignment="1">
      <alignment horizontal="left"/>
    </xf>
    <xf numFmtId="0" fontId="0" fillId="17" borderId="12" xfId="0" applyFont="1" applyFill="1" applyBorder="1" applyAlignment="1">
      <alignment/>
    </xf>
    <xf numFmtId="0" fontId="1" fillId="16" borderId="20" xfId="0" applyFont="1" applyFill="1" applyBorder="1" applyAlignment="1">
      <alignment/>
    </xf>
    <xf numFmtId="0" fontId="1" fillId="16" borderId="18" xfId="0" applyFont="1" applyFill="1" applyBorder="1" applyAlignment="1">
      <alignment/>
    </xf>
    <xf numFmtId="0" fontId="1" fillId="16" borderId="22" xfId="0" applyFont="1" applyFill="1" applyBorder="1" applyAlignment="1">
      <alignment/>
    </xf>
    <xf numFmtId="3" fontId="1" fillId="16" borderId="12" xfId="0" applyNumberFormat="1" applyFont="1" applyFill="1" applyBorder="1" applyAlignment="1">
      <alignment/>
    </xf>
    <xf numFmtId="0" fontId="1" fillId="16" borderId="12" xfId="0" applyFont="1" applyFill="1" applyBorder="1" applyAlignment="1">
      <alignment/>
    </xf>
    <xf numFmtId="0" fontId="1" fillId="16" borderId="12" xfId="0" applyFont="1" applyFill="1" applyBorder="1" applyAlignment="1">
      <alignment horizontal="left"/>
    </xf>
    <xf numFmtId="0" fontId="2" fillId="16" borderId="12" xfId="0" applyFont="1" applyFill="1" applyBorder="1" applyAlignment="1">
      <alignment/>
    </xf>
    <xf numFmtId="0" fontId="9" fillId="16" borderId="12" xfId="0" applyFont="1" applyFill="1" applyBorder="1" applyAlignment="1">
      <alignment horizontal="left"/>
    </xf>
    <xf numFmtId="0" fontId="7" fillId="16" borderId="12" xfId="0" applyFont="1" applyFill="1" applyBorder="1" applyAlignment="1">
      <alignment/>
    </xf>
    <xf numFmtId="0" fontId="55" fillId="16" borderId="12" xfId="0" applyFont="1" applyFill="1" applyBorder="1" applyAlignment="1">
      <alignment/>
    </xf>
    <xf numFmtId="3" fontId="9" fillId="16" borderId="12" xfId="0" applyNumberFormat="1" applyFont="1" applyFill="1" applyBorder="1" applyAlignment="1">
      <alignment/>
    </xf>
    <xf numFmtId="3" fontId="1" fillId="40" borderId="10" xfId="0" applyNumberFormat="1" applyFont="1" applyFill="1" applyBorder="1" applyAlignment="1">
      <alignment/>
    </xf>
    <xf numFmtId="3" fontId="3" fillId="40" borderId="10" xfId="0" applyNumberFormat="1" applyFont="1" applyFill="1" applyBorder="1" applyAlignment="1">
      <alignment/>
    </xf>
    <xf numFmtId="3" fontId="1" fillId="39" borderId="10" xfId="0" applyNumberFormat="1" applyFont="1" applyFill="1" applyBorder="1" applyAlignment="1">
      <alignment/>
    </xf>
    <xf numFmtId="3" fontId="2" fillId="40" borderId="10" xfId="0" applyNumberFormat="1" applyFont="1" applyFill="1" applyBorder="1" applyAlignment="1">
      <alignment/>
    </xf>
    <xf numFmtId="0" fontId="2" fillId="0" borderId="0" xfId="0" applyFont="1" applyAlignment="1">
      <alignment/>
    </xf>
    <xf numFmtId="0" fontId="0" fillId="39" borderId="20" xfId="0" applyFont="1" applyFill="1" applyBorder="1" applyAlignment="1">
      <alignment/>
    </xf>
    <xf numFmtId="0" fontId="1" fillId="39" borderId="23" xfId="0" applyFont="1" applyFill="1" applyBorder="1" applyAlignment="1">
      <alignment/>
    </xf>
    <xf numFmtId="0" fontId="2" fillId="39" borderId="23" xfId="0" applyFont="1" applyFill="1" applyBorder="1" applyAlignment="1">
      <alignment/>
    </xf>
    <xf numFmtId="0" fontId="1" fillId="39" borderId="23" xfId="0" applyFont="1" applyFill="1" applyBorder="1" applyAlignment="1">
      <alignment horizontal="center"/>
    </xf>
    <xf numFmtId="0" fontId="1" fillId="39" borderId="23" xfId="0" applyFont="1" applyFill="1" applyBorder="1" applyAlignment="1">
      <alignment wrapText="1"/>
    </xf>
    <xf numFmtId="0" fontId="0" fillId="39" borderId="23" xfId="0" applyFont="1" applyFill="1" applyBorder="1" applyAlignment="1">
      <alignment/>
    </xf>
    <xf numFmtId="0" fontId="0" fillId="39" borderId="0" xfId="0" applyFont="1" applyFill="1" applyBorder="1" applyAlignment="1">
      <alignment/>
    </xf>
    <xf numFmtId="0" fontId="1" fillId="39" borderId="21" xfId="0" applyFont="1" applyFill="1" applyBorder="1" applyAlignment="1">
      <alignment wrapText="1"/>
    </xf>
    <xf numFmtId="0" fontId="0" fillId="39" borderId="21" xfId="0" applyFont="1" applyFill="1" applyBorder="1" applyAlignment="1">
      <alignment/>
    </xf>
    <xf numFmtId="0" fontId="1" fillId="39" borderId="15" xfId="0" applyFont="1" applyFill="1" applyBorder="1" applyAlignment="1">
      <alignment horizontal="left"/>
    </xf>
    <xf numFmtId="0" fontId="1" fillId="39" borderId="21" xfId="0" applyFont="1" applyFill="1" applyBorder="1" applyAlignment="1">
      <alignment horizontal="center"/>
    </xf>
    <xf numFmtId="2" fontId="2" fillId="40" borderId="11" xfId="0" applyNumberFormat="1" applyFont="1" applyFill="1" applyBorder="1" applyAlignment="1">
      <alignment/>
    </xf>
    <xf numFmtId="0" fontId="1" fillId="41" borderId="0" xfId="0" applyFont="1" applyFill="1" applyBorder="1" applyAlignment="1">
      <alignment horizontal="left"/>
    </xf>
    <xf numFmtId="3" fontId="1" fillId="41" borderId="0" xfId="0" applyNumberFormat="1" applyFont="1" applyFill="1" applyBorder="1" applyAlignment="1">
      <alignment/>
    </xf>
    <xf numFmtId="2" fontId="1" fillId="41" borderId="0" xfId="0" applyNumberFormat="1" applyFont="1" applyFill="1" applyBorder="1" applyAlignment="1">
      <alignment/>
    </xf>
    <xf numFmtId="0" fontId="0" fillId="0" borderId="22" xfId="0" applyBorder="1" applyAlignment="1">
      <alignment/>
    </xf>
    <xf numFmtId="0" fontId="0" fillId="0" borderId="24" xfId="0" applyBorder="1" applyAlignment="1">
      <alignment/>
    </xf>
    <xf numFmtId="0" fontId="0" fillId="0" borderId="21" xfId="0" applyBorder="1" applyAlignment="1">
      <alignment/>
    </xf>
    <xf numFmtId="0" fontId="0" fillId="0" borderId="15" xfId="0" applyBorder="1" applyAlignment="1">
      <alignment/>
    </xf>
    <xf numFmtId="0" fontId="0" fillId="0" borderId="16" xfId="0" applyBorder="1" applyAlignment="1">
      <alignment/>
    </xf>
    <xf numFmtId="0" fontId="18" fillId="41" borderId="17" xfId="53" applyFont="1" applyFill="1" applyBorder="1" applyAlignment="1" applyProtection="1">
      <alignment horizontal="left"/>
      <protection/>
    </xf>
    <xf numFmtId="0" fontId="17" fillId="41" borderId="13" xfId="53" applyFill="1" applyBorder="1">
      <alignment/>
      <protection/>
    </xf>
    <xf numFmtId="3" fontId="18" fillId="41" borderId="13" xfId="53" applyNumberFormat="1" applyFont="1" applyFill="1" applyBorder="1" applyAlignment="1" applyProtection="1">
      <alignment horizontal="right"/>
      <protection/>
    </xf>
    <xf numFmtId="3" fontId="17" fillId="41" borderId="13" xfId="53" applyNumberFormat="1" applyFill="1" applyBorder="1">
      <alignment/>
      <protection/>
    </xf>
    <xf numFmtId="2" fontId="17" fillId="41" borderId="14" xfId="53" applyNumberFormat="1" applyFill="1" applyBorder="1" applyAlignment="1">
      <alignment horizontal="right"/>
      <protection/>
    </xf>
    <xf numFmtId="4" fontId="17" fillId="41" borderId="14" xfId="53" applyNumberFormat="1" applyFill="1" applyBorder="1" applyAlignment="1">
      <alignment horizontal="right"/>
      <protection/>
    </xf>
    <xf numFmtId="0" fontId="18" fillId="41" borderId="23" xfId="53" applyFont="1" applyFill="1" applyBorder="1" applyAlignment="1" applyProtection="1">
      <alignment horizontal="left"/>
      <protection/>
    </xf>
    <xf numFmtId="0" fontId="17" fillId="41" borderId="0" xfId="53" applyFill="1" applyBorder="1">
      <alignment/>
      <protection/>
    </xf>
    <xf numFmtId="3" fontId="18" fillId="41" borderId="0" xfId="53" applyNumberFormat="1" applyFont="1" applyFill="1" applyBorder="1" applyAlignment="1" applyProtection="1">
      <alignment horizontal="right"/>
      <protection/>
    </xf>
    <xf numFmtId="3" fontId="17" fillId="41" borderId="0" xfId="53" applyNumberFormat="1" applyFill="1" applyBorder="1">
      <alignment/>
      <protection/>
    </xf>
    <xf numFmtId="4" fontId="17" fillId="41" borderId="24" xfId="53" applyNumberFormat="1" applyFill="1" applyBorder="1" applyAlignment="1">
      <alignment horizontal="right"/>
      <protection/>
    </xf>
    <xf numFmtId="4" fontId="17" fillId="41" borderId="22" xfId="53" applyNumberFormat="1" applyFill="1" applyBorder="1" applyAlignment="1">
      <alignment horizontal="right"/>
      <protection/>
    </xf>
    <xf numFmtId="0" fontId="17" fillId="10" borderId="13" xfId="53" applyFill="1" applyBorder="1">
      <alignment/>
      <protection/>
    </xf>
    <xf numFmtId="3" fontId="18" fillId="10" borderId="13" xfId="53" applyNumberFormat="1" applyFont="1" applyFill="1" applyBorder="1" applyAlignment="1" applyProtection="1">
      <alignment horizontal="right"/>
      <protection/>
    </xf>
    <xf numFmtId="3" fontId="18" fillId="10" borderId="13" xfId="53" applyNumberFormat="1" applyFont="1" applyFill="1" applyBorder="1">
      <alignment/>
      <protection/>
    </xf>
    <xf numFmtId="3" fontId="1" fillId="10" borderId="10" xfId="0" applyNumberFormat="1" applyFont="1" applyFill="1" applyBorder="1" applyAlignment="1">
      <alignment/>
    </xf>
    <xf numFmtId="2" fontId="1" fillId="10" borderId="10" xfId="0" applyNumberFormat="1" applyFont="1" applyFill="1" applyBorder="1" applyAlignment="1">
      <alignment/>
    </xf>
    <xf numFmtId="0" fontId="0" fillId="0" borderId="20" xfId="0" applyBorder="1" applyAlignment="1">
      <alignment/>
    </xf>
    <xf numFmtId="0" fontId="0" fillId="0" borderId="18" xfId="0" applyBorder="1" applyAlignment="1">
      <alignment/>
    </xf>
    <xf numFmtId="0" fontId="2" fillId="44" borderId="10" xfId="0" applyFont="1" applyFill="1" applyBorder="1" applyAlignment="1">
      <alignment horizontal="center" vertical="center"/>
    </xf>
    <xf numFmtId="0" fontId="2" fillId="44" borderId="10" xfId="0" applyFont="1" applyFill="1" applyBorder="1" applyAlignment="1">
      <alignment horizontal="center" vertical="center" wrapText="1"/>
    </xf>
    <xf numFmtId="0" fontId="2" fillId="45" borderId="10" xfId="0" applyFont="1" applyFill="1" applyBorder="1" applyAlignment="1">
      <alignment vertical="center"/>
    </xf>
    <xf numFmtId="3" fontId="2" fillId="45" borderId="10" xfId="0" applyNumberFormat="1" applyFont="1" applyFill="1" applyBorder="1" applyAlignment="1">
      <alignment horizontal="right" vertical="center"/>
    </xf>
    <xf numFmtId="2" fontId="2" fillId="45" borderId="10" xfId="0" applyNumberFormat="1" applyFont="1" applyFill="1" applyBorder="1" applyAlignment="1">
      <alignment horizontal="right" vertical="center"/>
    </xf>
    <xf numFmtId="0" fontId="77" fillId="46" borderId="17" xfId="0" applyFont="1" applyFill="1" applyBorder="1" applyAlignment="1">
      <alignment vertical="center"/>
    </xf>
    <xf numFmtId="3" fontId="77" fillId="46" borderId="13" xfId="0" applyNumberFormat="1" applyFont="1" applyFill="1" applyBorder="1" applyAlignment="1">
      <alignment horizontal="right" vertical="center"/>
    </xf>
    <xf numFmtId="2" fontId="77" fillId="46" borderId="14" xfId="0" applyNumberFormat="1" applyFont="1" applyFill="1" applyBorder="1" applyAlignment="1">
      <alignment horizontal="right" vertical="center"/>
    </xf>
    <xf numFmtId="0" fontId="77" fillId="46" borderId="20" xfId="0" applyFont="1" applyFill="1" applyBorder="1" applyAlignment="1">
      <alignment vertical="center"/>
    </xf>
    <xf numFmtId="3" fontId="77" fillId="46" borderId="18" xfId="0" applyNumberFormat="1" applyFont="1" applyFill="1" applyBorder="1" applyAlignment="1">
      <alignment horizontal="right" vertical="center"/>
    </xf>
    <xf numFmtId="2" fontId="77" fillId="46" borderId="22" xfId="0" applyNumberFormat="1" applyFont="1" applyFill="1" applyBorder="1" applyAlignment="1">
      <alignment horizontal="right" vertical="center"/>
    </xf>
    <xf numFmtId="0" fontId="77" fillId="46" borderId="21" xfId="0" applyFont="1" applyFill="1" applyBorder="1" applyAlignment="1">
      <alignment vertical="center"/>
    </xf>
    <xf numFmtId="3" fontId="77" fillId="46" borderId="15" xfId="0" applyNumberFormat="1" applyFont="1" applyFill="1" applyBorder="1" applyAlignment="1">
      <alignment horizontal="right" vertical="center"/>
    </xf>
    <xf numFmtId="2" fontId="77" fillId="46" borderId="16" xfId="0" applyNumberFormat="1" applyFont="1" applyFill="1" applyBorder="1" applyAlignment="1">
      <alignment horizontal="right" vertical="center"/>
    </xf>
    <xf numFmtId="0" fontId="77" fillId="46" borderId="23" xfId="0" applyFont="1" applyFill="1" applyBorder="1" applyAlignment="1">
      <alignment vertical="center"/>
    </xf>
    <xf numFmtId="3" fontId="77" fillId="46" borderId="0" xfId="0" applyNumberFormat="1" applyFont="1" applyFill="1" applyBorder="1" applyAlignment="1">
      <alignment horizontal="right" vertical="center"/>
    </xf>
    <xf numFmtId="2" fontId="77" fillId="46" borderId="24" xfId="0" applyNumberFormat="1" applyFont="1" applyFill="1" applyBorder="1" applyAlignment="1">
      <alignment horizontal="right" vertical="center"/>
    </xf>
    <xf numFmtId="0" fontId="78" fillId="10" borderId="11" xfId="0" applyFont="1" applyFill="1" applyBorder="1" applyAlignment="1">
      <alignment vertical="center"/>
    </xf>
    <xf numFmtId="3" fontId="78" fillId="10" borderId="11" xfId="0" applyNumberFormat="1" applyFont="1" applyFill="1" applyBorder="1" applyAlignment="1">
      <alignment horizontal="right" vertical="center"/>
    </xf>
    <xf numFmtId="2" fontId="78" fillId="10" borderId="11" xfId="0" applyNumberFormat="1" applyFont="1" applyFill="1" applyBorder="1" applyAlignment="1">
      <alignment horizontal="right" vertical="center"/>
    </xf>
    <xf numFmtId="0" fontId="78" fillId="10" borderId="19" xfId="0" applyFont="1" applyFill="1" applyBorder="1" applyAlignment="1">
      <alignment vertical="center"/>
    </xf>
    <xf numFmtId="3" fontId="78" fillId="10" borderId="19" xfId="0" applyNumberFormat="1" applyFont="1" applyFill="1" applyBorder="1" applyAlignment="1">
      <alignment horizontal="right" vertical="center"/>
    </xf>
    <xf numFmtId="2" fontId="78" fillId="10" borderId="19" xfId="0" applyNumberFormat="1" applyFont="1" applyFill="1" applyBorder="1" applyAlignment="1">
      <alignment horizontal="right" vertical="center"/>
    </xf>
    <xf numFmtId="0" fontId="78" fillId="10" borderId="10" xfId="0" applyFont="1" applyFill="1" applyBorder="1" applyAlignment="1">
      <alignment vertical="center"/>
    </xf>
    <xf numFmtId="3" fontId="78" fillId="10" borderId="10" xfId="0" applyNumberFormat="1" applyFont="1" applyFill="1" applyBorder="1" applyAlignment="1">
      <alignment horizontal="right" vertical="center"/>
    </xf>
    <xf numFmtId="2" fontId="78" fillId="10" borderId="10" xfId="0" applyNumberFormat="1" applyFont="1" applyFill="1" applyBorder="1" applyAlignment="1">
      <alignment horizontal="right" vertical="center"/>
    </xf>
    <xf numFmtId="0" fontId="78" fillId="10" borderId="12" xfId="0" applyFont="1" applyFill="1" applyBorder="1" applyAlignment="1">
      <alignment vertical="center"/>
    </xf>
    <xf numFmtId="3" fontId="78" fillId="10" borderId="12" xfId="0" applyNumberFormat="1" applyFont="1" applyFill="1" applyBorder="1" applyAlignment="1">
      <alignment horizontal="right" vertical="center"/>
    </xf>
    <xf numFmtId="2" fontId="78" fillId="10" borderId="12" xfId="0" applyNumberFormat="1" applyFont="1" applyFill="1" applyBorder="1" applyAlignment="1">
      <alignment horizontal="right" vertical="center"/>
    </xf>
    <xf numFmtId="0" fontId="0" fillId="0" borderId="23" xfId="0" applyBorder="1" applyAlignment="1">
      <alignment/>
    </xf>
    <xf numFmtId="0" fontId="0" fillId="0" borderId="10" xfId="0" applyBorder="1" applyAlignment="1">
      <alignment horizontal="center"/>
    </xf>
    <xf numFmtId="0" fontId="0" fillId="0" borderId="10" xfId="0" applyBorder="1" applyAlignment="1">
      <alignment/>
    </xf>
    <xf numFmtId="0" fontId="0" fillId="10" borderId="10" xfId="0" applyFill="1" applyBorder="1" applyAlignment="1">
      <alignment horizontal="center" vertical="center" wrapText="1"/>
    </xf>
    <xf numFmtId="0" fontId="2" fillId="39" borderId="23" xfId="0" applyFont="1" applyFill="1" applyBorder="1" applyAlignment="1">
      <alignment horizontal="center"/>
    </xf>
    <xf numFmtId="0" fontId="2" fillId="39" borderId="19" xfId="0" applyFont="1" applyFill="1" applyBorder="1" applyAlignment="1">
      <alignment horizontal="center"/>
    </xf>
    <xf numFmtId="0" fontId="0" fillId="0" borderId="0" xfId="0" applyFont="1" applyAlignment="1">
      <alignment/>
    </xf>
    <xf numFmtId="0" fontId="21" fillId="0" borderId="0" xfId="0" applyFont="1" applyBorder="1" applyAlignment="1">
      <alignment horizontal="center" wrapText="1"/>
    </xf>
    <xf numFmtId="0" fontId="21" fillId="0" borderId="0" xfId="0" applyFont="1" applyBorder="1" applyAlignment="1">
      <alignment horizontal="center"/>
    </xf>
    <xf numFmtId="0" fontId="21" fillId="0" borderId="25" xfId="0" applyFont="1" applyBorder="1" applyAlignment="1">
      <alignment horizontal="center"/>
    </xf>
    <xf numFmtId="49" fontId="30" fillId="0" borderId="26" xfId="51" applyNumberFormat="1" applyFont="1" applyFill="1" applyBorder="1" applyAlignment="1">
      <alignment horizontal="left" vertical="center" wrapText="1"/>
      <protection/>
    </xf>
    <xf numFmtId="186" fontId="30" fillId="0" borderId="10" xfId="51" applyNumberFormat="1" applyFont="1" applyFill="1" applyBorder="1" applyAlignment="1">
      <alignment horizontal="center" vertical="center" wrapText="1"/>
      <protection/>
    </xf>
    <xf numFmtId="0" fontId="26" fillId="0" borderId="0" xfId="0" applyFont="1" applyFill="1" applyBorder="1" applyAlignment="1">
      <alignment horizontal="center" vertical="center" wrapText="1"/>
    </xf>
    <xf numFmtId="0" fontId="27" fillId="0" borderId="0" xfId="52" applyFont="1" applyFill="1" applyBorder="1" applyAlignment="1">
      <alignment horizontal="center" vertical="center"/>
      <protection/>
    </xf>
    <xf numFmtId="1" fontId="27" fillId="0" borderId="0" xfId="51" applyNumberFormat="1" applyFont="1" applyFill="1" applyBorder="1" applyAlignment="1">
      <alignment horizontal="center" vertical="center" wrapText="1"/>
      <protection/>
    </xf>
    <xf numFmtId="1" fontId="26" fillId="0" borderId="0" xfId="0" applyNumberFormat="1" applyFont="1" applyFill="1" applyBorder="1" applyAlignment="1" applyProtection="1">
      <alignment horizontal="center" vertical="center"/>
      <protection/>
    </xf>
    <xf numFmtId="1" fontId="26" fillId="0" borderId="0" xfId="0" applyNumberFormat="1" applyFont="1" applyFill="1" applyBorder="1" applyAlignment="1">
      <alignment horizontal="center" vertical="center"/>
    </xf>
    <xf numFmtId="3" fontId="32" fillId="5" borderId="27" xfId="0" applyNumberFormat="1" applyFont="1" applyFill="1" applyBorder="1" applyAlignment="1" applyProtection="1">
      <alignment vertical="center"/>
      <protection locked="0"/>
    </xf>
    <xf numFmtId="181" fontId="32" fillId="5" borderId="27" xfId="0" applyNumberFormat="1" applyFont="1" applyFill="1" applyBorder="1" applyAlignment="1">
      <alignment horizontal="right" vertical="center"/>
    </xf>
    <xf numFmtId="0" fontId="22" fillId="5" borderId="28" xfId="0" applyFont="1" applyFill="1" applyBorder="1" applyAlignment="1">
      <alignment horizontal="center" vertical="center" wrapText="1"/>
    </xf>
    <xf numFmtId="0" fontId="24" fillId="5" borderId="28" xfId="52" applyFont="1" applyFill="1" applyBorder="1" applyAlignment="1">
      <alignment horizontal="center" vertical="center"/>
      <protection/>
    </xf>
    <xf numFmtId="0" fontId="22" fillId="5" borderId="29" xfId="0" applyFont="1" applyFill="1" applyBorder="1" applyAlignment="1">
      <alignment horizontal="center" vertical="center" wrapText="1"/>
    </xf>
    <xf numFmtId="1" fontId="27" fillId="47" borderId="10" xfId="51" applyNumberFormat="1" applyFont="1" applyFill="1" applyBorder="1" applyAlignment="1">
      <alignment horizontal="center" vertical="center" wrapText="1"/>
      <protection/>
    </xf>
    <xf numFmtId="1" fontId="26" fillId="5" borderId="10" xfId="0" applyNumberFormat="1" applyFont="1" applyFill="1" applyBorder="1" applyAlignment="1" applyProtection="1">
      <alignment horizontal="center" vertical="center"/>
      <protection/>
    </xf>
    <xf numFmtId="1" fontId="26" fillId="5" borderId="11" xfId="0" applyNumberFormat="1" applyFont="1" applyFill="1" applyBorder="1" applyAlignment="1">
      <alignment horizontal="center" vertical="center"/>
    </xf>
    <xf numFmtId="49" fontId="30" fillId="0" borderId="30" xfId="51" applyNumberFormat="1" applyFont="1" applyFill="1" applyBorder="1" applyAlignment="1">
      <alignment horizontal="left" vertical="center" wrapText="1"/>
      <protection/>
    </xf>
    <xf numFmtId="186" fontId="30" fillId="0" borderId="31" xfId="51" applyNumberFormat="1" applyFont="1" applyFill="1" applyBorder="1" applyAlignment="1">
      <alignment horizontal="center" vertical="center" wrapText="1"/>
      <protection/>
    </xf>
    <xf numFmtId="3" fontId="32" fillId="48" borderId="32" xfId="0" applyNumberFormat="1" applyFont="1" applyFill="1" applyBorder="1" applyAlignment="1" applyProtection="1">
      <alignment vertical="center"/>
      <protection/>
    </xf>
    <xf numFmtId="181" fontId="32" fillId="48" borderId="33" xfId="0" applyNumberFormat="1" applyFont="1" applyFill="1" applyBorder="1" applyAlignment="1">
      <alignment horizontal="right" vertical="center"/>
    </xf>
    <xf numFmtId="49" fontId="30" fillId="0" borderId="30" xfId="51" applyNumberFormat="1" applyFont="1" applyFill="1" applyBorder="1" applyAlignment="1">
      <alignment horizontal="left" vertical="center" wrapText="1"/>
      <protection/>
    </xf>
    <xf numFmtId="49" fontId="30" fillId="0" borderId="34" xfId="51" applyNumberFormat="1" applyFont="1" applyFill="1" applyBorder="1" applyAlignment="1">
      <alignment horizontal="left" vertical="center" wrapText="1"/>
      <protection/>
    </xf>
    <xf numFmtId="186" fontId="30" fillId="0" borderId="35" xfId="51" applyNumberFormat="1" applyFont="1" applyFill="1" applyBorder="1" applyAlignment="1">
      <alignment horizontal="center" vertical="center" wrapText="1"/>
      <protection/>
    </xf>
    <xf numFmtId="181" fontId="32" fillId="48" borderId="36" xfId="0" applyNumberFormat="1" applyFont="1" applyFill="1" applyBorder="1" applyAlignment="1">
      <alignment horizontal="right" vertical="center"/>
    </xf>
    <xf numFmtId="49" fontId="33" fillId="0" borderId="0" xfId="51" applyNumberFormat="1" applyFont="1" applyFill="1" applyBorder="1" applyAlignment="1">
      <alignment horizontal="left" vertical="center" wrapText="1"/>
      <protection/>
    </xf>
    <xf numFmtId="186" fontId="33" fillId="0" borderId="0" xfId="51" applyNumberFormat="1" applyFont="1" applyFill="1" applyBorder="1" applyAlignment="1">
      <alignment horizontal="center" vertical="center" wrapText="1"/>
      <protection/>
    </xf>
    <xf numFmtId="3" fontId="34" fillId="0" borderId="0" xfId="0" applyNumberFormat="1" applyFont="1" applyFill="1" applyBorder="1" applyAlignment="1" applyProtection="1">
      <alignment vertical="center"/>
      <protection locked="0"/>
    </xf>
    <xf numFmtId="181" fontId="34" fillId="0" borderId="0" xfId="0" applyNumberFormat="1" applyFont="1" applyFill="1" applyBorder="1" applyAlignment="1">
      <alignment horizontal="right" vertical="center"/>
    </xf>
    <xf numFmtId="3" fontId="32" fillId="3" borderId="32" xfId="0" applyNumberFormat="1" applyFont="1" applyFill="1" applyBorder="1" applyAlignment="1" applyProtection="1">
      <alignment vertical="center"/>
      <protection locked="0"/>
    </xf>
    <xf numFmtId="3" fontId="32" fillId="3" borderId="37" xfId="0" applyNumberFormat="1" applyFont="1" applyFill="1" applyBorder="1" applyAlignment="1" applyProtection="1">
      <alignment vertical="center"/>
      <protection locked="0"/>
    </xf>
    <xf numFmtId="0" fontId="0" fillId="0" borderId="0" xfId="0" applyFill="1" applyAlignment="1">
      <alignment/>
    </xf>
    <xf numFmtId="0" fontId="16" fillId="0" borderId="0" xfId="0" applyFont="1" applyFill="1" applyAlignment="1">
      <alignment/>
    </xf>
    <xf numFmtId="0" fontId="16" fillId="0" borderId="0" xfId="0" applyFont="1" applyFill="1" applyAlignment="1">
      <alignment/>
    </xf>
    <xf numFmtId="2" fontId="3" fillId="0" borderId="11" xfId="0" applyNumberFormat="1" applyFont="1" applyBorder="1" applyAlignment="1">
      <alignment/>
    </xf>
    <xf numFmtId="2" fontId="3" fillId="0" borderId="10" xfId="0" applyNumberFormat="1" applyFont="1" applyBorder="1" applyAlignment="1">
      <alignment/>
    </xf>
    <xf numFmtId="0" fontId="3" fillId="0" borderId="17" xfId="0" applyFont="1" applyFill="1" applyBorder="1" applyAlignment="1">
      <alignment/>
    </xf>
    <xf numFmtId="2" fontId="3" fillId="0" borderId="10" xfId="0" applyNumberFormat="1" applyFont="1" applyBorder="1" applyAlignment="1">
      <alignment/>
    </xf>
    <xf numFmtId="0" fontId="3" fillId="0" borderId="12" xfId="0" applyFont="1" applyFill="1" applyBorder="1" applyAlignment="1">
      <alignment/>
    </xf>
    <xf numFmtId="0" fontId="3" fillId="0" borderId="20" xfId="0" applyFont="1" applyFill="1" applyBorder="1" applyAlignment="1">
      <alignment/>
    </xf>
    <xf numFmtId="0" fontId="1" fillId="0" borderId="11" xfId="0" applyFont="1" applyBorder="1" applyAlignment="1">
      <alignment horizontal="left"/>
    </xf>
    <xf numFmtId="0" fontId="1" fillId="0" borderId="11" xfId="0" applyFont="1" applyBorder="1" applyAlignment="1">
      <alignment/>
    </xf>
    <xf numFmtId="3" fontId="1" fillId="0" borderId="11" xfId="0" applyNumberFormat="1" applyFont="1" applyBorder="1" applyAlignment="1">
      <alignment/>
    </xf>
    <xf numFmtId="2" fontId="1" fillId="0" borderId="11" xfId="0" applyNumberFormat="1" applyFont="1" applyBorder="1" applyAlignment="1">
      <alignment/>
    </xf>
    <xf numFmtId="0" fontId="3" fillId="0" borderId="14" xfId="0" applyFont="1" applyBorder="1" applyAlignment="1">
      <alignment/>
    </xf>
    <xf numFmtId="0" fontId="16" fillId="0" borderId="0" xfId="0" applyFont="1" applyFill="1" applyAlignment="1">
      <alignment horizontal="left"/>
    </xf>
    <xf numFmtId="0" fontId="2" fillId="0" borderId="0" xfId="0" applyFont="1" applyFill="1" applyAlignment="1">
      <alignment/>
    </xf>
    <xf numFmtId="2" fontId="3" fillId="0" borderId="19" xfId="0" applyNumberFormat="1" applyFont="1" applyBorder="1" applyAlignment="1">
      <alignment/>
    </xf>
    <xf numFmtId="4" fontId="3" fillId="0" borderId="10" xfId="0" applyNumberFormat="1" applyFont="1" applyBorder="1" applyAlignment="1">
      <alignment/>
    </xf>
    <xf numFmtId="0" fontId="4" fillId="0" borderId="10" xfId="0" applyFont="1" applyBorder="1" applyAlignment="1">
      <alignment/>
    </xf>
    <xf numFmtId="0" fontId="3" fillId="0" borderId="10" xfId="0" applyFont="1" applyFill="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3" fontId="1" fillId="0" borderId="10" xfId="0" applyNumberFormat="1" applyFont="1" applyBorder="1" applyAlignment="1">
      <alignment/>
    </xf>
    <xf numFmtId="4" fontId="1" fillId="0" borderId="10" xfId="0" applyNumberFormat="1" applyFont="1" applyBorder="1" applyAlignment="1">
      <alignment/>
    </xf>
    <xf numFmtId="0" fontId="3" fillId="0" borderId="0" xfId="0" applyFont="1" applyBorder="1" applyAlignment="1">
      <alignment horizontal="left"/>
    </xf>
    <xf numFmtId="185" fontId="3" fillId="0" borderId="0" xfId="0" applyNumberFormat="1" applyFont="1" applyBorder="1" applyAlignment="1">
      <alignment/>
    </xf>
    <xf numFmtId="3" fontId="3" fillId="41" borderId="0" xfId="0" applyNumberFormat="1" applyFont="1" applyFill="1" applyBorder="1" applyAlignment="1">
      <alignment/>
    </xf>
    <xf numFmtId="2" fontId="18" fillId="41" borderId="17" xfId="53" applyNumberFormat="1" applyFont="1" applyFill="1" applyBorder="1" applyAlignment="1" applyProtection="1">
      <alignment horizontal="right"/>
      <protection/>
    </xf>
    <xf numFmtId="4" fontId="18" fillId="41" borderId="17" xfId="53" applyNumberFormat="1" applyFont="1" applyFill="1" applyBorder="1" applyAlignment="1" applyProtection="1">
      <alignment horizontal="right"/>
      <protection/>
    </xf>
    <xf numFmtId="4" fontId="18" fillId="41" borderId="23" xfId="53" applyNumberFormat="1" applyFont="1" applyFill="1" applyBorder="1" applyAlignment="1" applyProtection="1">
      <alignment horizontal="right"/>
      <protection/>
    </xf>
    <xf numFmtId="4" fontId="18" fillId="41" borderId="20" xfId="53" applyNumberFormat="1" applyFont="1" applyFill="1" applyBorder="1" applyAlignment="1" applyProtection="1">
      <alignment horizontal="right"/>
      <protection/>
    </xf>
    <xf numFmtId="0" fontId="3" fillId="0" borderId="20" xfId="0" applyFont="1" applyBorder="1" applyAlignment="1">
      <alignment horizontal="left"/>
    </xf>
    <xf numFmtId="0" fontId="7" fillId="0" borderId="10" xfId="0" applyFont="1" applyFill="1" applyBorder="1" applyAlignment="1">
      <alignment/>
    </xf>
    <xf numFmtId="0" fontId="7" fillId="0" borderId="20" xfId="0" applyFont="1" applyBorder="1" applyAlignment="1">
      <alignment horizontal="left"/>
    </xf>
    <xf numFmtId="0" fontId="3" fillId="41" borderId="12" xfId="0" applyFont="1" applyFill="1" applyBorder="1" applyAlignment="1">
      <alignment horizontal="left"/>
    </xf>
    <xf numFmtId="0" fontId="3" fillId="41" borderId="12" xfId="0" applyFont="1" applyFill="1" applyBorder="1" applyAlignment="1">
      <alignment/>
    </xf>
    <xf numFmtId="0" fontId="7" fillId="0" borderId="18" xfId="0" applyFont="1" applyBorder="1" applyAlignment="1">
      <alignment/>
    </xf>
    <xf numFmtId="0" fontId="52" fillId="0" borderId="12" xfId="0" applyFont="1" applyBorder="1" applyAlignment="1">
      <alignment/>
    </xf>
    <xf numFmtId="0" fontId="3" fillId="41" borderId="20" xfId="0" applyFont="1" applyFill="1" applyBorder="1" applyAlignment="1">
      <alignment horizontal="left"/>
    </xf>
    <xf numFmtId="0" fontId="3" fillId="41" borderId="21" xfId="0" applyFont="1" applyFill="1" applyBorder="1" applyAlignment="1">
      <alignment horizontal="left"/>
    </xf>
    <xf numFmtId="0" fontId="3" fillId="41" borderId="17" xfId="0" applyFont="1" applyFill="1" applyBorder="1" applyAlignment="1">
      <alignment horizontal="left"/>
    </xf>
    <xf numFmtId="3" fontId="3" fillId="0" borderId="22" xfId="0" applyNumberFormat="1" applyFont="1" applyBorder="1" applyAlignment="1">
      <alignment/>
    </xf>
    <xf numFmtId="3" fontId="3" fillId="0" borderId="12" xfId="0" applyNumberFormat="1" applyFont="1" applyBorder="1" applyAlignment="1" quotePrefix="1">
      <alignment/>
    </xf>
    <xf numFmtId="0" fontId="1" fillId="40" borderId="10" xfId="0" applyFont="1" applyFill="1" applyBorder="1" applyAlignment="1">
      <alignment/>
    </xf>
    <xf numFmtId="0" fontId="3" fillId="40" borderId="10" xfId="0" applyFont="1" applyFill="1" applyBorder="1" applyAlignment="1">
      <alignment/>
    </xf>
    <xf numFmtId="0" fontId="3" fillId="43" borderId="10" xfId="0" applyFont="1" applyFill="1" applyBorder="1" applyAlignment="1">
      <alignment/>
    </xf>
    <xf numFmtId="0" fontId="3" fillId="0" borderId="10" xfId="0" applyFont="1" applyBorder="1" applyAlignment="1">
      <alignment/>
    </xf>
    <xf numFmtId="4" fontId="1" fillId="39" borderId="10" xfId="0" applyNumberFormat="1" applyFont="1" applyFill="1" applyBorder="1" applyAlignment="1">
      <alignment/>
    </xf>
    <xf numFmtId="4" fontId="1" fillId="17" borderId="10" xfId="0" applyNumberFormat="1" applyFont="1" applyFill="1" applyBorder="1" applyAlignment="1">
      <alignment/>
    </xf>
    <xf numFmtId="4" fontId="2" fillId="40" borderId="10" xfId="0" applyNumberFormat="1" applyFont="1" applyFill="1" applyBorder="1" applyAlignment="1">
      <alignment/>
    </xf>
    <xf numFmtId="4" fontId="1" fillId="16" borderId="10" xfId="0" applyNumberFormat="1" applyFont="1" applyFill="1" applyBorder="1" applyAlignment="1">
      <alignment/>
    </xf>
    <xf numFmtId="4" fontId="1" fillId="40" borderId="10" xfId="0" applyNumberFormat="1" applyFont="1" applyFill="1" applyBorder="1" applyAlignment="1">
      <alignment/>
    </xf>
    <xf numFmtId="4" fontId="3" fillId="41" borderId="10" xfId="0" applyNumberFormat="1" applyFont="1" applyFill="1" applyBorder="1" applyAlignment="1">
      <alignment/>
    </xf>
    <xf numFmtId="4" fontId="3" fillId="0" borderId="10" xfId="0" applyNumberFormat="1" applyFont="1" applyFill="1" applyBorder="1" applyAlignment="1">
      <alignment/>
    </xf>
    <xf numFmtId="4" fontId="3" fillId="0" borderId="11" xfId="0" applyNumberFormat="1" applyFont="1" applyBorder="1" applyAlignment="1">
      <alignment/>
    </xf>
    <xf numFmtId="4" fontId="1" fillId="39" borderId="12" xfId="0" applyNumberFormat="1" applyFont="1" applyFill="1" applyBorder="1" applyAlignment="1">
      <alignment/>
    </xf>
    <xf numFmtId="4" fontId="3" fillId="40" borderId="14" xfId="0" applyNumberFormat="1" applyFont="1" applyFill="1" applyBorder="1" applyAlignment="1">
      <alignment/>
    </xf>
    <xf numFmtId="4" fontId="3" fillId="41" borderId="10" xfId="0" applyNumberFormat="1" applyFont="1" applyFill="1" applyBorder="1" applyAlignment="1">
      <alignment horizontal="right"/>
    </xf>
    <xf numFmtId="4" fontId="1" fillId="39" borderId="12" xfId="0" applyNumberFormat="1" applyFont="1" applyFill="1" applyBorder="1" applyAlignment="1">
      <alignment horizontal="right"/>
    </xf>
    <xf numFmtId="4" fontId="3" fillId="0" borderId="19" xfId="0" applyNumberFormat="1" applyFont="1" applyBorder="1" applyAlignment="1">
      <alignment/>
    </xf>
    <xf numFmtId="4" fontId="3" fillId="0" borderId="16" xfId="0" applyNumberFormat="1" applyFont="1" applyBorder="1" applyAlignment="1">
      <alignment/>
    </xf>
    <xf numFmtId="4" fontId="1" fillId="39" borderId="22" xfId="0" applyNumberFormat="1" applyFont="1" applyFill="1" applyBorder="1" applyAlignment="1">
      <alignment/>
    </xf>
    <xf numFmtId="4" fontId="1" fillId="16" borderId="12" xfId="0" applyNumberFormat="1" applyFont="1" applyFill="1" applyBorder="1" applyAlignment="1">
      <alignment/>
    </xf>
    <xf numFmtId="4" fontId="1" fillId="40" borderId="14" xfId="0" applyNumberFormat="1" applyFont="1" applyFill="1" applyBorder="1" applyAlignment="1">
      <alignment/>
    </xf>
    <xf numFmtId="4" fontId="1" fillId="39" borderId="12" xfId="0" applyNumberFormat="1" applyFont="1" applyFill="1" applyBorder="1" applyAlignment="1" quotePrefix="1">
      <alignment/>
    </xf>
    <xf numFmtId="4" fontId="1" fillId="40" borderId="14" xfId="0" applyNumberFormat="1" applyFont="1" applyFill="1" applyBorder="1" applyAlignment="1" quotePrefix="1">
      <alignment/>
    </xf>
    <xf numFmtId="4" fontId="3" fillId="0" borderId="11" xfId="0" applyNumberFormat="1" applyFont="1" applyBorder="1" applyAlignment="1" quotePrefix="1">
      <alignment/>
    </xf>
    <xf numFmtId="4" fontId="9" fillId="39" borderId="12" xfId="0" applyNumberFormat="1" applyFont="1" applyFill="1" applyBorder="1" applyAlignment="1">
      <alignment/>
    </xf>
    <xf numFmtId="3" fontId="18" fillId="10" borderId="17" xfId="53" applyNumberFormat="1" applyFont="1" applyFill="1" applyBorder="1" applyAlignment="1" applyProtection="1">
      <alignment/>
      <protection/>
    </xf>
    <xf numFmtId="3" fontId="18" fillId="10" borderId="13" xfId="53" applyNumberFormat="1" applyFont="1" applyFill="1" applyBorder="1" applyAlignment="1">
      <alignment/>
      <protection/>
    </xf>
    <xf numFmtId="0" fontId="1" fillId="16" borderId="12" xfId="0" applyFont="1" applyFill="1" applyBorder="1" applyAlignment="1">
      <alignment horizontal="left"/>
    </xf>
    <xf numFmtId="0" fontId="1" fillId="16" borderId="17" xfId="0" applyFont="1" applyFill="1" applyBorder="1" applyAlignment="1">
      <alignment horizontal="left"/>
    </xf>
    <xf numFmtId="0" fontId="2" fillId="0" borderId="0" xfId="0" applyFont="1" applyAlignment="1">
      <alignment horizontal="left"/>
    </xf>
    <xf numFmtId="0" fontId="1" fillId="40" borderId="12" xfId="0" applyFont="1" applyFill="1" applyBorder="1" applyAlignment="1">
      <alignment horizontal="center" wrapText="1"/>
    </xf>
    <xf numFmtId="0" fontId="1" fillId="40" borderId="23" xfId="0" applyFont="1" applyFill="1" applyBorder="1" applyAlignment="1">
      <alignment horizontal="center" wrapText="1"/>
    </xf>
    <xf numFmtId="0" fontId="1" fillId="40" borderId="22" xfId="0" applyFont="1" applyFill="1" applyBorder="1" applyAlignment="1">
      <alignment horizontal="center"/>
    </xf>
    <xf numFmtId="0" fontId="1" fillId="40" borderId="24" xfId="0" applyFont="1" applyFill="1" applyBorder="1" applyAlignment="1">
      <alignment horizontal="center" wrapText="1"/>
    </xf>
    <xf numFmtId="0" fontId="1" fillId="40" borderId="24" xfId="0" applyFont="1" applyFill="1" applyBorder="1" applyAlignment="1">
      <alignment horizontal="center"/>
    </xf>
    <xf numFmtId="3" fontId="1" fillId="40" borderId="12" xfId="0" applyNumberFormat="1" applyFont="1" applyFill="1" applyBorder="1" applyAlignment="1">
      <alignment horizontal="center" wrapText="1"/>
    </xf>
    <xf numFmtId="3" fontId="1" fillId="40" borderId="20" xfId="0" applyNumberFormat="1" applyFont="1" applyFill="1" applyBorder="1" applyAlignment="1">
      <alignment horizontal="center" wrapText="1"/>
    </xf>
    <xf numFmtId="3" fontId="1" fillId="40" borderId="23" xfId="0" applyNumberFormat="1" applyFont="1" applyFill="1" applyBorder="1" applyAlignment="1">
      <alignment horizontal="center"/>
    </xf>
    <xf numFmtId="3" fontId="1" fillId="40" borderId="20" xfId="0" applyNumberFormat="1" applyFont="1" applyFill="1" applyBorder="1" applyAlignment="1">
      <alignment horizontal="center" vertical="center" wrapText="1"/>
    </xf>
    <xf numFmtId="16" fontId="1" fillId="40" borderId="19" xfId="0" applyNumberFormat="1" applyFont="1" applyFill="1" applyBorder="1" applyAlignment="1">
      <alignment horizontal="center"/>
    </xf>
    <xf numFmtId="0" fontId="1" fillId="40" borderId="20" xfId="0" applyFont="1" applyFill="1" applyBorder="1" applyAlignment="1">
      <alignment horizontal="center" vertical="center" wrapText="1"/>
    </xf>
    <xf numFmtId="4" fontId="1" fillId="40" borderId="12" xfId="0" applyNumberFormat="1" applyFont="1" applyFill="1" applyBorder="1" applyAlignment="1">
      <alignment vertical="center"/>
    </xf>
    <xf numFmtId="3" fontId="3" fillId="10" borderId="13" xfId="0" applyNumberFormat="1" applyFont="1" applyFill="1" applyBorder="1" applyAlignment="1">
      <alignment/>
    </xf>
    <xf numFmtId="49" fontId="1" fillId="10" borderId="13" xfId="0" applyNumberFormat="1" applyFont="1" applyFill="1" applyBorder="1" applyAlignment="1">
      <alignment horizontal="center"/>
    </xf>
    <xf numFmtId="49" fontId="1" fillId="10" borderId="14" xfId="0" applyNumberFormat="1" applyFont="1" applyFill="1" applyBorder="1" applyAlignment="1">
      <alignment horizontal="center"/>
    </xf>
    <xf numFmtId="2" fontId="3" fillId="0" borderId="19" xfId="0" applyNumberFormat="1" applyFont="1" applyBorder="1" applyAlignment="1">
      <alignment/>
    </xf>
    <xf numFmtId="4" fontId="3" fillId="0" borderId="19" xfId="0" applyNumberFormat="1" applyFont="1" applyBorder="1" applyAlignment="1">
      <alignment/>
    </xf>
    <xf numFmtId="0" fontId="1" fillId="40" borderId="19" xfId="0" applyFont="1" applyFill="1" applyBorder="1" applyAlignment="1">
      <alignment horizontal="center" vertical="top" wrapText="1"/>
    </xf>
    <xf numFmtId="3" fontId="1" fillId="10" borderId="11" xfId="0" applyNumberFormat="1" applyFont="1" applyFill="1" applyBorder="1" applyAlignment="1">
      <alignment/>
    </xf>
    <xf numFmtId="3" fontId="1" fillId="0" borderId="19" xfId="0" applyNumberFormat="1" applyFont="1" applyBorder="1" applyAlignment="1">
      <alignment/>
    </xf>
    <xf numFmtId="3" fontId="3" fillId="0" borderId="20" xfId="0" applyNumberFormat="1" applyFont="1" applyBorder="1" applyAlignment="1">
      <alignment/>
    </xf>
    <xf numFmtId="3" fontId="3" fillId="0" borderId="21" xfId="0" applyNumberFormat="1" applyFont="1" applyBorder="1" applyAlignment="1">
      <alignment/>
    </xf>
    <xf numFmtId="4" fontId="1" fillId="0" borderId="19" xfId="0" applyNumberFormat="1" applyFont="1" applyBorder="1" applyAlignment="1">
      <alignment/>
    </xf>
    <xf numFmtId="4" fontId="1" fillId="0" borderId="20" xfId="0" applyNumberFormat="1" applyFont="1" applyBorder="1" applyAlignment="1">
      <alignment/>
    </xf>
    <xf numFmtId="4" fontId="3" fillId="0" borderId="21" xfId="0" applyNumberFormat="1" applyFont="1" applyBorder="1" applyAlignment="1">
      <alignment/>
    </xf>
    <xf numFmtId="0" fontId="3" fillId="0" borderId="12" xfId="0" applyFont="1" applyBorder="1" applyAlignment="1">
      <alignment horizontal="left"/>
    </xf>
    <xf numFmtId="0" fontId="3" fillId="0" borderId="11" xfId="0" applyFont="1" applyBorder="1" applyAlignment="1">
      <alignment horizontal="left"/>
    </xf>
    <xf numFmtId="0" fontId="3" fillId="0" borderId="12" xfId="0" applyFont="1" applyFill="1" applyBorder="1" applyAlignment="1">
      <alignment horizontal="left"/>
    </xf>
    <xf numFmtId="0" fontId="1" fillId="0" borderId="10" xfId="0" applyFont="1" applyFill="1" applyBorder="1" applyAlignment="1">
      <alignment/>
    </xf>
    <xf numFmtId="0" fontId="3" fillId="0" borderId="11" xfId="0" applyFont="1" applyFill="1" applyBorder="1" applyAlignment="1">
      <alignment horizontal="left"/>
    </xf>
    <xf numFmtId="0" fontId="1" fillId="0" borderId="17" xfId="0" applyFont="1" applyFill="1" applyBorder="1" applyAlignment="1">
      <alignment horizontal="left"/>
    </xf>
    <xf numFmtId="0" fontId="1" fillId="0" borderId="17" xfId="0" applyFont="1" applyFill="1"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left"/>
    </xf>
    <xf numFmtId="0" fontId="1" fillId="0" borderId="11" xfId="0" applyFont="1" applyBorder="1" applyAlignment="1">
      <alignment/>
    </xf>
    <xf numFmtId="0" fontId="1" fillId="0" borderId="16" xfId="0" applyFont="1" applyFill="1" applyBorder="1" applyAlignment="1">
      <alignment wrapText="1"/>
    </xf>
    <xf numFmtId="0" fontId="1" fillId="0" borderId="10" xfId="0" applyFont="1" applyBorder="1" applyAlignment="1">
      <alignment horizontal="left"/>
    </xf>
    <xf numFmtId="4" fontId="3" fillId="40" borderId="13" xfId="0" applyNumberFormat="1" applyFont="1" applyFill="1" applyBorder="1" applyAlignment="1">
      <alignment/>
    </xf>
    <xf numFmtId="4" fontId="3" fillId="40" borderId="14" xfId="0" applyNumberFormat="1" applyFont="1" applyFill="1" applyBorder="1" applyAlignment="1">
      <alignment/>
    </xf>
    <xf numFmtId="0" fontId="1" fillId="40" borderId="20" xfId="0" applyFont="1" applyFill="1" applyBorder="1" applyAlignment="1">
      <alignment horizontal="center" vertical="center"/>
    </xf>
    <xf numFmtId="4" fontId="1" fillId="17" borderId="12" xfId="0" applyNumberFormat="1" applyFont="1" applyFill="1" applyBorder="1" applyAlignment="1">
      <alignment/>
    </xf>
    <xf numFmtId="4" fontId="1" fillId="17" borderId="11" xfId="0" applyNumberFormat="1" applyFont="1" applyFill="1" applyBorder="1" applyAlignment="1">
      <alignment/>
    </xf>
    <xf numFmtId="3" fontId="1" fillId="16" borderId="13" xfId="0" applyNumberFormat="1" applyFont="1" applyFill="1" applyBorder="1" applyAlignment="1">
      <alignment/>
    </xf>
    <xf numFmtId="0" fontId="1" fillId="40" borderId="0" xfId="0" applyFont="1" applyFill="1" applyBorder="1" applyAlignment="1">
      <alignment/>
    </xf>
    <xf numFmtId="0" fontId="3" fillId="40" borderId="0" xfId="0" applyFont="1" applyFill="1" applyBorder="1" applyAlignment="1">
      <alignment/>
    </xf>
    <xf numFmtId="3" fontId="3" fillId="40" borderId="18" xfId="0" applyNumberFormat="1" applyFont="1" applyFill="1" applyBorder="1" applyAlignment="1">
      <alignment/>
    </xf>
    <xf numFmtId="3" fontId="3" fillId="40" borderId="22" xfId="0" applyNumberFormat="1" applyFont="1" applyFill="1" applyBorder="1" applyAlignment="1">
      <alignment/>
    </xf>
    <xf numFmtId="0" fontId="1" fillId="39" borderId="19" xfId="0" applyFont="1" applyFill="1" applyBorder="1" applyAlignment="1">
      <alignment horizontal="center" wrapText="1"/>
    </xf>
    <xf numFmtId="0" fontId="1" fillId="39" borderId="12" xfId="0" applyFont="1" applyFill="1" applyBorder="1" applyAlignment="1">
      <alignment horizontal="center" vertical="center" wrapText="1"/>
    </xf>
    <xf numFmtId="0" fontId="1" fillId="39" borderId="11" xfId="0" applyFont="1" applyFill="1" applyBorder="1" applyAlignment="1">
      <alignment horizontal="center" wrapText="1"/>
    </xf>
    <xf numFmtId="3" fontId="1" fillId="40" borderId="18" xfId="0" applyNumberFormat="1" applyFont="1" applyFill="1" applyBorder="1" applyAlignment="1">
      <alignment/>
    </xf>
    <xf numFmtId="3" fontId="1" fillId="40" borderId="22" xfId="0" applyNumberFormat="1" applyFont="1" applyFill="1" applyBorder="1" applyAlignment="1">
      <alignment/>
    </xf>
    <xf numFmtId="0" fontId="3" fillId="42" borderId="11" xfId="0" applyFont="1" applyFill="1" applyBorder="1" applyAlignment="1">
      <alignment horizontal="left"/>
    </xf>
    <xf numFmtId="0" fontId="3" fillId="42" borderId="11" xfId="0" applyFont="1" applyFill="1" applyBorder="1" applyAlignment="1">
      <alignment/>
    </xf>
    <xf numFmtId="3" fontId="1" fillId="39" borderId="14" xfId="0" applyNumberFormat="1" applyFont="1" applyFill="1" applyBorder="1" applyAlignment="1">
      <alignment/>
    </xf>
    <xf numFmtId="0" fontId="1" fillId="39" borderId="17" xfId="0" applyFont="1" applyFill="1" applyBorder="1" applyAlignment="1">
      <alignment/>
    </xf>
    <xf numFmtId="0" fontId="3" fillId="39" borderId="22" xfId="0" applyFont="1" applyFill="1" applyBorder="1" applyAlignment="1">
      <alignment horizontal="left"/>
    </xf>
    <xf numFmtId="0" fontId="3" fillId="43" borderId="11" xfId="0" applyFont="1" applyFill="1" applyBorder="1" applyAlignment="1">
      <alignment/>
    </xf>
    <xf numFmtId="0" fontId="1" fillId="39" borderId="13" xfId="0" applyFont="1" applyFill="1" applyBorder="1" applyAlignment="1">
      <alignment/>
    </xf>
    <xf numFmtId="0" fontId="1" fillId="39" borderId="14" xfId="0" applyFont="1" applyFill="1" applyBorder="1" applyAlignment="1">
      <alignment/>
    </xf>
    <xf numFmtId="4" fontId="3" fillId="40" borderId="22" xfId="0" applyNumberFormat="1" applyFont="1" applyFill="1" applyBorder="1" applyAlignment="1">
      <alignment/>
    </xf>
    <xf numFmtId="0" fontId="3" fillId="40" borderId="22" xfId="0" applyFont="1" applyFill="1" applyBorder="1" applyAlignment="1">
      <alignment/>
    </xf>
    <xf numFmtId="4" fontId="1" fillId="40" borderId="12" xfId="0" applyNumberFormat="1" applyFont="1" applyFill="1" applyBorder="1" applyAlignment="1">
      <alignment/>
    </xf>
    <xf numFmtId="0" fontId="9" fillId="40" borderId="17" xfId="0" applyFont="1" applyFill="1" applyBorder="1" applyAlignment="1">
      <alignment horizontal="left"/>
    </xf>
    <xf numFmtId="0" fontId="9" fillId="39" borderId="17" xfId="0" applyFont="1" applyFill="1" applyBorder="1" applyAlignment="1">
      <alignment horizontal="left"/>
    </xf>
    <xf numFmtId="0" fontId="9" fillId="40" borderId="23" xfId="0" applyFont="1" applyFill="1" applyBorder="1" applyAlignment="1">
      <alignment horizontal="left"/>
    </xf>
    <xf numFmtId="4" fontId="1" fillId="40" borderId="22" xfId="0" applyNumberFormat="1" applyFont="1" applyFill="1" applyBorder="1" applyAlignment="1">
      <alignment/>
    </xf>
    <xf numFmtId="0" fontId="1" fillId="40" borderId="23" xfId="0" applyFont="1" applyFill="1" applyBorder="1" applyAlignment="1">
      <alignment/>
    </xf>
    <xf numFmtId="0" fontId="3" fillId="39" borderId="14" xfId="0" applyFont="1" applyFill="1" applyBorder="1" applyAlignment="1">
      <alignment/>
    </xf>
    <xf numFmtId="0" fontId="1" fillId="39" borderId="18" xfId="0" applyFont="1" applyFill="1" applyBorder="1" applyAlignment="1">
      <alignment/>
    </xf>
    <xf numFmtId="0" fontId="9" fillId="40" borderId="0" xfId="0" applyFont="1" applyFill="1" applyBorder="1" applyAlignment="1">
      <alignment/>
    </xf>
    <xf numFmtId="0" fontId="79" fillId="40" borderId="18" xfId="0" applyFont="1" applyFill="1" applyBorder="1" applyAlignment="1">
      <alignment/>
    </xf>
    <xf numFmtId="4" fontId="3" fillId="41" borderId="11" xfId="0" applyNumberFormat="1" applyFont="1" applyFill="1" applyBorder="1" applyAlignment="1">
      <alignment/>
    </xf>
    <xf numFmtId="4" fontId="3" fillId="0" borderId="12" xfId="0" applyNumberFormat="1" applyFont="1" applyBorder="1" applyAlignment="1">
      <alignment/>
    </xf>
    <xf numFmtId="4" fontId="3" fillId="0" borderId="11" xfId="0" applyNumberFormat="1" applyFont="1" applyFill="1" applyBorder="1" applyAlignment="1">
      <alignment/>
    </xf>
    <xf numFmtId="0" fontId="1" fillId="40" borderId="22" xfId="0" applyFont="1" applyFill="1" applyBorder="1" applyAlignment="1">
      <alignment horizontal="left"/>
    </xf>
    <xf numFmtId="0" fontId="53" fillId="40" borderId="22" xfId="0" applyFont="1" applyFill="1" applyBorder="1" applyAlignment="1">
      <alignment/>
    </xf>
    <xf numFmtId="0" fontId="2" fillId="40" borderId="22" xfId="0" applyFont="1" applyFill="1" applyBorder="1" applyAlignment="1">
      <alignment/>
    </xf>
    <xf numFmtId="4" fontId="9" fillId="16" borderId="12" xfId="0" applyNumberFormat="1" applyFont="1" applyFill="1" applyBorder="1" applyAlignment="1">
      <alignment/>
    </xf>
    <xf numFmtId="0" fontId="3" fillId="43" borderId="11" xfId="0" applyFont="1" applyFill="1" applyBorder="1" applyAlignment="1">
      <alignment horizontal="left"/>
    </xf>
    <xf numFmtId="0" fontId="3" fillId="41" borderId="11" xfId="0" applyFont="1" applyFill="1" applyBorder="1" applyAlignment="1">
      <alignment/>
    </xf>
    <xf numFmtId="3" fontId="1" fillId="40" borderId="24" xfId="0" applyNumberFormat="1" applyFont="1" applyFill="1" applyBorder="1" applyAlignment="1">
      <alignment/>
    </xf>
    <xf numFmtId="0" fontId="1" fillId="16" borderId="13" xfId="0" applyFont="1" applyFill="1" applyBorder="1" applyAlignment="1">
      <alignment/>
    </xf>
    <xf numFmtId="0" fontId="2" fillId="16" borderId="13" xfId="0" applyFont="1" applyFill="1" applyBorder="1" applyAlignment="1">
      <alignment/>
    </xf>
    <xf numFmtId="0" fontId="1" fillId="40" borderId="23" xfId="0" applyFont="1" applyFill="1" applyBorder="1" applyAlignment="1">
      <alignment horizontal="left"/>
    </xf>
    <xf numFmtId="0" fontId="53" fillId="40" borderId="24" xfId="0" applyFont="1" applyFill="1" applyBorder="1" applyAlignment="1">
      <alignment/>
    </xf>
    <xf numFmtId="3" fontId="1" fillId="40" borderId="19" xfId="0" applyNumberFormat="1" applyFont="1" applyFill="1" applyBorder="1" applyAlignment="1">
      <alignment/>
    </xf>
    <xf numFmtId="4" fontId="1" fillId="40" borderId="19" xfId="0" applyNumberFormat="1" applyFont="1" applyFill="1" applyBorder="1" applyAlignment="1">
      <alignment/>
    </xf>
    <xf numFmtId="0" fontId="7" fillId="0" borderId="12" xfId="0" applyFont="1" applyFill="1" applyBorder="1" applyAlignment="1">
      <alignment horizontal="left"/>
    </xf>
    <xf numFmtId="3" fontId="3" fillId="27" borderId="18" xfId="0" applyNumberFormat="1" applyFont="1" applyFill="1" applyBorder="1" applyAlignment="1">
      <alignment/>
    </xf>
    <xf numFmtId="3" fontId="3" fillId="41" borderId="11" xfId="0" applyNumberFormat="1" applyFont="1" applyFill="1" applyBorder="1" applyAlignment="1">
      <alignment horizontal="right"/>
    </xf>
    <xf numFmtId="4" fontId="3" fillId="41" borderId="11" xfId="0" applyNumberFormat="1" applyFont="1" applyFill="1" applyBorder="1" applyAlignment="1">
      <alignment horizontal="right"/>
    </xf>
    <xf numFmtId="3" fontId="1" fillId="40" borderId="18" xfId="0" applyNumberFormat="1" applyFont="1" applyFill="1" applyBorder="1" applyAlignment="1" quotePrefix="1">
      <alignment/>
    </xf>
    <xf numFmtId="4" fontId="1" fillId="40" borderId="22" xfId="0" applyNumberFormat="1" applyFont="1" applyFill="1" applyBorder="1" applyAlignment="1" quotePrefix="1">
      <alignment/>
    </xf>
    <xf numFmtId="0" fontId="1" fillId="0" borderId="12" xfId="0" applyFont="1" applyBorder="1" applyAlignment="1">
      <alignment horizontal="center"/>
    </xf>
    <xf numFmtId="0" fontId="1" fillId="0" borderId="18" xfId="0" applyFont="1" applyBorder="1" applyAlignment="1">
      <alignment/>
    </xf>
    <xf numFmtId="0" fontId="1" fillId="10" borderId="21" xfId="0" applyFont="1" applyFill="1" applyBorder="1" applyAlignment="1">
      <alignment/>
    </xf>
    <xf numFmtId="0" fontId="3" fillId="10" borderId="15" xfId="0" applyFont="1" applyFill="1" applyBorder="1" applyAlignment="1">
      <alignment/>
    </xf>
    <xf numFmtId="3" fontId="3" fillId="10" borderId="15" xfId="0" applyNumberFormat="1" applyFont="1" applyFill="1" applyBorder="1" applyAlignment="1">
      <alignment/>
    </xf>
    <xf numFmtId="4" fontId="3" fillId="10" borderId="16" xfId="0" applyNumberFormat="1" applyFont="1" applyFill="1" applyBorder="1" applyAlignment="1">
      <alignment/>
    </xf>
    <xf numFmtId="0" fontId="3" fillId="0" borderId="17" xfId="0" applyFont="1" applyBorder="1" applyAlignment="1">
      <alignment/>
    </xf>
    <xf numFmtId="3" fontId="3" fillId="0" borderId="13" xfId="0" applyNumberFormat="1" applyFont="1" applyBorder="1" applyAlignment="1">
      <alignment/>
    </xf>
    <xf numFmtId="2" fontId="3" fillId="0" borderId="13" xfId="0" applyNumberFormat="1" applyFont="1" applyBorder="1" applyAlignment="1">
      <alignment/>
    </xf>
    <xf numFmtId="4" fontId="3" fillId="0" borderId="14" xfId="0" applyNumberFormat="1" applyFont="1" applyBorder="1" applyAlignment="1">
      <alignment/>
    </xf>
    <xf numFmtId="0" fontId="18" fillId="41" borderId="21" xfId="53" applyFont="1" applyFill="1" applyBorder="1" applyAlignment="1" applyProtection="1">
      <alignment horizontal="left"/>
      <protection/>
    </xf>
    <xf numFmtId="0" fontId="17" fillId="41" borderId="15" xfId="53" applyFill="1" applyBorder="1">
      <alignment/>
      <protection/>
    </xf>
    <xf numFmtId="0" fontId="17" fillId="10" borderId="14" xfId="53" applyFill="1" applyBorder="1">
      <alignment/>
      <protection/>
    </xf>
    <xf numFmtId="0" fontId="18" fillId="33" borderId="20" xfId="53" applyFont="1" applyFill="1" applyBorder="1" applyAlignment="1">
      <alignment/>
      <protection/>
    </xf>
    <xf numFmtId="0" fontId="17" fillId="39" borderId="22" xfId="53" applyFill="1" applyBorder="1" applyAlignment="1">
      <alignment/>
      <protection/>
    </xf>
    <xf numFmtId="0" fontId="10" fillId="0" borderId="0" xfId="0" applyFont="1" applyAlignment="1">
      <alignment/>
    </xf>
    <xf numFmtId="0" fontId="35" fillId="0" borderId="0" xfId="0" applyFont="1" applyAlignment="1">
      <alignment/>
    </xf>
    <xf numFmtId="0" fontId="1" fillId="39" borderId="17" xfId="0" applyFont="1" applyFill="1" applyBorder="1" applyAlignment="1">
      <alignment horizontal="left"/>
    </xf>
    <xf numFmtId="0" fontId="80" fillId="0" borderId="0" xfId="0" applyFont="1" applyAlignment="1">
      <alignment/>
    </xf>
    <xf numFmtId="3" fontId="3" fillId="0" borderId="18" xfId="0" applyNumberFormat="1" applyFont="1" applyBorder="1" applyAlignment="1">
      <alignment/>
    </xf>
    <xf numFmtId="0" fontId="3" fillId="10" borderId="16" xfId="0" applyFont="1" applyFill="1" applyBorder="1" applyAlignment="1">
      <alignment/>
    </xf>
    <xf numFmtId="0" fontId="1" fillId="0" borderId="17" xfId="0" applyFont="1" applyBorder="1" applyAlignment="1">
      <alignment horizontal="center"/>
    </xf>
    <xf numFmtId="4" fontId="3" fillId="0" borderId="13" xfId="0" applyNumberFormat="1" applyFont="1" applyBorder="1" applyAlignment="1">
      <alignment/>
    </xf>
    <xf numFmtId="4" fontId="3" fillId="0" borderId="22" xfId="0" applyNumberFormat="1" applyFont="1" applyBorder="1" applyAlignment="1">
      <alignment/>
    </xf>
    <xf numFmtId="0" fontId="1" fillId="0" borderId="23" xfId="0" applyFont="1" applyBorder="1" applyAlignment="1">
      <alignment horizontal="center"/>
    </xf>
    <xf numFmtId="0" fontId="1" fillId="40" borderId="23" xfId="0" applyFont="1" applyFill="1" applyBorder="1" applyAlignment="1">
      <alignment horizontal="center"/>
    </xf>
    <xf numFmtId="0" fontId="1" fillId="40" borderId="19" xfId="0" applyFont="1" applyFill="1" applyBorder="1" applyAlignment="1">
      <alignment horizontal="center" wrapText="1"/>
    </xf>
    <xf numFmtId="0" fontId="15" fillId="0" borderId="0" xfId="0" applyFont="1" applyAlignment="1">
      <alignment wrapText="1"/>
    </xf>
    <xf numFmtId="0" fontId="74" fillId="0" borderId="0" xfId="0" applyFont="1" applyAlignment="1">
      <alignment wrapText="1"/>
    </xf>
    <xf numFmtId="0" fontId="80" fillId="0" borderId="0" xfId="0" applyFont="1" applyAlignment="1">
      <alignment/>
    </xf>
    <xf numFmtId="0" fontId="74" fillId="0" borderId="0" xfId="0" applyFont="1" applyAlignment="1">
      <alignment/>
    </xf>
    <xf numFmtId="0" fontId="3" fillId="0" borderId="17" xfId="0" applyFont="1" applyFill="1" applyBorder="1" applyAlignment="1">
      <alignment horizontal="left"/>
    </xf>
    <xf numFmtId="0" fontId="3" fillId="0" borderId="13" xfId="0" applyFont="1" applyFill="1" applyBorder="1" applyAlignment="1">
      <alignment horizontal="left"/>
    </xf>
    <xf numFmtId="0" fontId="3" fillId="0" borderId="14" xfId="0" applyFont="1" applyFill="1" applyBorder="1" applyAlignment="1">
      <alignment horizontal="left"/>
    </xf>
    <xf numFmtId="0" fontId="3" fillId="0" borderId="17" xfId="0" applyFont="1" applyFill="1" applyBorder="1" applyAlignment="1">
      <alignment horizontal="left" vertical="justify" wrapText="1"/>
    </xf>
    <xf numFmtId="0" fontId="3" fillId="0" borderId="13" xfId="0" applyFont="1" applyFill="1" applyBorder="1" applyAlignment="1">
      <alignment horizontal="left" vertical="justify" wrapText="1"/>
    </xf>
    <xf numFmtId="0" fontId="3" fillId="0" borderId="14" xfId="0" applyFont="1" applyFill="1" applyBorder="1" applyAlignment="1">
      <alignment horizontal="left" vertical="justify" wrapText="1"/>
    </xf>
    <xf numFmtId="0" fontId="3" fillId="0" borderId="17"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7" xfId="0" applyFont="1" applyBorder="1" applyAlignment="1">
      <alignment horizontal="left" wrapText="1"/>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0" xfId="0" applyFont="1" applyFill="1" applyBorder="1" applyAlignment="1">
      <alignment wrapText="1"/>
    </xf>
    <xf numFmtId="0" fontId="1" fillId="0" borderId="10" xfId="0" applyFont="1" applyFill="1" applyBorder="1" applyAlignment="1">
      <alignment horizontal="justify" vertical="justify" wrapText="1"/>
    </xf>
    <xf numFmtId="0" fontId="1" fillId="0" borderId="10" xfId="0" applyFont="1" applyBorder="1" applyAlignment="1">
      <alignment horizontal="left" wrapText="1"/>
    </xf>
    <xf numFmtId="0" fontId="1" fillId="0" borderId="20" xfId="0" applyFont="1" applyBorder="1" applyAlignment="1">
      <alignment horizontal="justify" vertical="justify" wrapText="1"/>
    </xf>
    <xf numFmtId="0" fontId="1" fillId="0" borderId="18" xfId="0" applyFont="1" applyBorder="1" applyAlignment="1">
      <alignment horizontal="justify" vertical="justify" wrapText="1"/>
    </xf>
    <xf numFmtId="0" fontId="3" fillId="0" borderId="10" xfId="0" applyFont="1" applyBorder="1" applyAlignment="1">
      <alignment wrapText="1"/>
    </xf>
    <xf numFmtId="0" fontId="1" fillId="0" borderId="17" xfId="0" applyFont="1" applyFill="1" applyBorder="1" applyAlignment="1">
      <alignment horizontal="left" vertical="justify" wrapText="1"/>
    </xf>
    <xf numFmtId="0" fontId="0" fillId="0" borderId="13" xfId="0" applyBorder="1" applyAlignment="1">
      <alignment/>
    </xf>
    <xf numFmtId="0" fontId="0" fillId="0" borderId="14" xfId="0" applyBorder="1" applyAlignment="1">
      <alignment/>
    </xf>
    <xf numFmtId="0" fontId="3" fillId="0" borderId="10" xfId="0" applyFont="1" applyFill="1" applyBorder="1" applyAlignment="1">
      <alignment horizontal="left"/>
    </xf>
    <xf numFmtId="0" fontId="3" fillId="0" borderId="10" xfId="0" applyFont="1" applyFill="1" applyBorder="1" applyAlignment="1">
      <alignment horizontal="justify" vertical="justify" wrapText="1"/>
    </xf>
    <xf numFmtId="0" fontId="3" fillId="0" borderId="10" xfId="0" applyFont="1" applyBorder="1" applyAlignment="1">
      <alignment horizontal="justify" vertical="justify" wrapText="1"/>
    </xf>
    <xf numFmtId="0" fontId="55" fillId="0" borderId="0" xfId="0" applyFont="1" applyAlignment="1">
      <alignment horizontal="left" wrapText="1"/>
    </xf>
    <xf numFmtId="0" fontId="12" fillId="0" borderId="0" xfId="0" applyFont="1" applyAlignment="1">
      <alignment horizontal="center"/>
    </xf>
    <xf numFmtId="0" fontId="12" fillId="0" borderId="0" xfId="0" applyFont="1" applyBorder="1" applyAlignment="1">
      <alignment horizontal="center"/>
    </xf>
    <xf numFmtId="0" fontId="13" fillId="0" borderId="0" xfId="0" applyFont="1" applyAlignment="1">
      <alignment horizontal="center" wrapText="1"/>
    </xf>
    <xf numFmtId="0" fontId="1" fillId="0" borderId="10" xfId="0" applyFont="1" applyBorder="1" applyAlignment="1">
      <alignment horizontal="left" vertical="center" wrapText="1"/>
    </xf>
    <xf numFmtId="0" fontId="3" fillId="0" borderId="20" xfId="0" applyFont="1" applyBorder="1" applyAlignment="1">
      <alignment horizontal="justify" vertical="top" wrapText="1"/>
    </xf>
    <xf numFmtId="0" fontId="3" fillId="0" borderId="18" xfId="0" applyFont="1" applyBorder="1" applyAlignment="1">
      <alignment horizontal="justify" vertical="top" wrapText="1"/>
    </xf>
    <xf numFmtId="0" fontId="3" fillId="0" borderId="21" xfId="0" applyFont="1" applyBorder="1" applyAlignment="1">
      <alignment horizontal="justify" vertical="top" wrapText="1"/>
    </xf>
    <xf numFmtId="0" fontId="3" fillId="0" borderId="15" xfId="0" applyFont="1" applyBorder="1" applyAlignment="1">
      <alignment horizontal="justify" vertical="top" wrapText="1"/>
    </xf>
    <xf numFmtId="0" fontId="2" fillId="17" borderId="12" xfId="0" applyFont="1" applyFill="1" applyBorder="1" applyAlignment="1">
      <alignment horizontal="left"/>
    </xf>
    <xf numFmtId="0" fontId="1" fillId="16" borderId="12" xfId="0" applyFont="1" applyFill="1" applyBorder="1" applyAlignment="1">
      <alignment horizontal="left"/>
    </xf>
    <xf numFmtId="0" fontId="1" fillId="17" borderId="12" xfId="0" applyFont="1" applyFill="1" applyBorder="1" applyAlignment="1">
      <alignment horizontal="left"/>
    </xf>
    <xf numFmtId="0" fontId="1" fillId="17" borderId="20" xfId="0" applyFont="1" applyFill="1" applyBorder="1" applyAlignment="1">
      <alignment horizontal="left"/>
    </xf>
    <xf numFmtId="0" fontId="1" fillId="16" borderId="17" xfId="0" applyFont="1" applyFill="1" applyBorder="1" applyAlignment="1">
      <alignment horizontal="left"/>
    </xf>
    <xf numFmtId="0" fontId="1" fillId="16" borderId="13" xfId="0" applyFont="1" applyFill="1" applyBorder="1" applyAlignment="1">
      <alignment horizontal="left"/>
    </xf>
    <xf numFmtId="0" fontId="2" fillId="17" borderId="19" xfId="0" applyFont="1" applyFill="1" applyBorder="1" applyAlignment="1">
      <alignment horizontal="left"/>
    </xf>
    <xf numFmtId="0" fontId="2" fillId="17" borderId="23" xfId="0" applyFont="1" applyFill="1" applyBorder="1" applyAlignment="1">
      <alignment horizontal="left"/>
    </xf>
    <xf numFmtId="0" fontId="2" fillId="17" borderId="17" xfId="0" applyFont="1" applyFill="1" applyBorder="1" applyAlignment="1">
      <alignment horizontal="left"/>
    </xf>
    <xf numFmtId="0" fontId="2" fillId="17" borderId="13" xfId="0" applyFont="1" applyFill="1" applyBorder="1" applyAlignment="1">
      <alignment horizontal="left"/>
    </xf>
    <xf numFmtId="0" fontId="2" fillId="17" borderId="14" xfId="0" applyFont="1" applyFill="1" applyBorder="1" applyAlignment="1">
      <alignment horizontal="left"/>
    </xf>
    <xf numFmtId="0" fontId="2" fillId="17" borderId="10" xfId="0" applyFont="1" applyFill="1" applyBorder="1" applyAlignment="1">
      <alignment horizontal="left"/>
    </xf>
    <xf numFmtId="0" fontId="4" fillId="33" borderId="0" xfId="0" applyFont="1" applyFill="1" applyBorder="1" applyAlignment="1">
      <alignment horizontal="center" wrapText="1"/>
    </xf>
    <xf numFmtId="0" fontId="5" fillId="33" borderId="0" xfId="0" applyFont="1" applyFill="1" applyBorder="1" applyAlignment="1">
      <alignment horizontal="center"/>
    </xf>
    <xf numFmtId="0" fontId="5" fillId="33" borderId="0" xfId="0" applyFont="1" applyFill="1" applyBorder="1" applyAlignment="1">
      <alignment horizontal="center" wrapText="1"/>
    </xf>
    <xf numFmtId="0" fontId="1" fillId="17" borderId="10" xfId="0" applyFont="1" applyFill="1" applyBorder="1" applyAlignment="1">
      <alignment horizontal="left"/>
    </xf>
    <xf numFmtId="0" fontId="2" fillId="16" borderId="10" xfId="0" applyFont="1" applyFill="1" applyBorder="1" applyAlignment="1">
      <alignment horizontal="left"/>
    </xf>
    <xf numFmtId="0" fontId="1" fillId="10" borderId="10" xfId="0" applyFont="1" applyFill="1" applyBorder="1" applyAlignment="1">
      <alignment horizontal="left"/>
    </xf>
    <xf numFmtId="0" fontId="1" fillId="10" borderId="17" xfId="0" applyFont="1" applyFill="1" applyBorder="1" applyAlignment="1">
      <alignment horizontal="left"/>
    </xf>
    <xf numFmtId="0" fontId="18" fillId="10" borderId="10" xfId="53" applyFont="1" applyFill="1" applyBorder="1" applyAlignment="1" applyProtection="1">
      <alignment horizontal="left"/>
      <protection/>
    </xf>
    <xf numFmtId="0" fontId="17" fillId="10" borderId="10" xfId="53" applyFill="1" applyBorder="1">
      <alignment/>
      <protection/>
    </xf>
    <xf numFmtId="3" fontId="18" fillId="10" borderId="10" xfId="53" applyNumberFormat="1" applyFont="1" applyFill="1" applyBorder="1" applyAlignment="1" applyProtection="1">
      <alignment horizontal="right"/>
      <protection/>
    </xf>
    <xf numFmtId="3" fontId="17" fillId="10" borderId="10" xfId="53" applyNumberFormat="1" applyFill="1" applyBorder="1">
      <alignment/>
      <protection/>
    </xf>
    <xf numFmtId="3" fontId="17" fillId="10" borderId="17" xfId="53" applyNumberFormat="1" applyFill="1" applyBorder="1">
      <alignment/>
      <protection/>
    </xf>
    <xf numFmtId="4" fontId="18" fillId="10" borderId="10" xfId="53" applyNumberFormat="1" applyFont="1" applyFill="1" applyBorder="1" applyAlignment="1" applyProtection="1">
      <alignment horizontal="right"/>
      <protection/>
    </xf>
    <xf numFmtId="4" fontId="17" fillId="10" borderId="10" xfId="53" applyNumberFormat="1" applyFill="1" applyBorder="1" applyAlignment="1">
      <alignment horizontal="right"/>
      <protection/>
    </xf>
    <xf numFmtId="4" fontId="18" fillId="10" borderId="17" xfId="53" applyNumberFormat="1" applyFont="1" applyFill="1" applyBorder="1" applyAlignment="1" applyProtection="1">
      <alignment horizontal="right"/>
      <protection/>
    </xf>
    <xf numFmtId="4" fontId="18" fillId="10" borderId="14" xfId="53" applyNumberFormat="1" applyFont="1" applyFill="1" applyBorder="1" applyAlignment="1" applyProtection="1">
      <alignment horizontal="right"/>
      <protection/>
    </xf>
    <xf numFmtId="0" fontId="18" fillId="10" borderId="11" xfId="53" applyFont="1" applyFill="1" applyBorder="1" applyAlignment="1" applyProtection="1">
      <alignment horizontal="left"/>
      <protection/>
    </xf>
    <xf numFmtId="0" fontId="17" fillId="10" borderId="11" xfId="53" applyFill="1" applyBorder="1">
      <alignment/>
      <protection/>
    </xf>
    <xf numFmtId="3" fontId="20" fillId="10" borderId="17" xfId="0" applyNumberFormat="1" applyFont="1" applyFill="1" applyBorder="1" applyAlignment="1">
      <alignment horizontal="right" wrapText="1"/>
    </xf>
    <xf numFmtId="3" fontId="20" fillId="10" borderId="14" xfId="0" applyNumberFormat="1" applyFont="1" applyFill="1" applyBorder="1" applyAlignment="1">
      <alignment horizontal="right" wrapText="1"/>
    </xf>
    <xf numFmtId="3" fontId="20" fillId="10" borderId="17" xfId="0" applyNumberFormat="1" applyFont="1" applyFill="1" applyBorder="1" applyAlignment="1">
      <alignment horizontal="right"/>
    </xf>
    <xf numFmtId="3" fontId="20" fillId="10" borderId="13" xfId="0" applyNumberFormat="1" applyFont="1" applyFill="1" applyBorder="1" applyAlignment="1">
      <alignment horizontal="right"/>
    </xf>
    <xf numFmtId="4" fontId="20" fillId="10" borderId="17" xfId="0" applyNumberFormat="1" applyFont="1" applyFill="1" applyBorder="1" applyAlignment="1">
      <alignment horizontal="right"/>
    </xf>
    <xf numFmtId="4" fontId="20" fillId="10" borderId="14" xfId="0" applyNumberFormat="1" applyFont="1" applyFill="1" applyBorder="1" applyAlignment="1">
      <alignment horizontal="right"/>
    </xf>
    <xf numFmtId="0" fontId="18" fillId="10" borderId="17" xfId="53" applyFont="1" applyFill="1" applyBorder="1" applyAlignment="1" applyProtection="1">
      <alignment horizontal="left"/>
      <protection/>
    </xf>
    <xf numFmtId="0" fontId="18" fillId="10" borderId="13" xfId="53" applyFont="1" applyFill="1" applyBorder="1" applyAlignment="1" applyProtection="1">
      <alignment horizontal="left"/>
      <protection/>
    </xf>
    <xf numFmtId="0" fontId="18" fillId="10" borderId="12" xfId="53" applyFont="1" applyFill="1" applyBorder="1" applyAlignment="1" applyProtection="1">
      <alignment horizontal="left"/>
      <protection/>
    </xf>
    <xf numFmtId="0" fontId="17" fillId="10" borderId="12" xfId="53" applyFill="1" applyBorder="1">
      <alignment/>
      <protection/>
    </xf>
    <xf numFmtId="3" fontId="18" fillId="10" borderId="12" xfId="53" applyNumberFormat="1" applyFont="1" applyFill="1" applyBorder="1" applyAlignment="1" applyProtection="1">
      <alignment horizontal="right"/>
      <protection/>
    </xf>
    <xf numFmtId="3" fontId="17" fillId="10" borderId="12" xfId="53" applyNumberFormat="1" applyFill="1" applyBorder="1">
      <alignment/>
      <protection/>
    </xf>
    <xf numFmtId="3" fontId="17" fillId="10" borderId="20" xfId="53" applyNumberFormat="1" applyFill="1" applyBorder="1">
      <alignment/>
      <protection/>
    </xf>
    <xf numFmtId="4" fontId="18" fillId="10" borderId="12" xfId="53" applyNumberFormat="1" applyFont="1" applyFill="1" applyBorder="1" applyAlignment="1" applyProtection="1">
      <alignment horizontal="right"/>
      <protection/>
    </xf>
    <xf numFmtId="4" fontId="17" fillId="10" borderId="12" xfId="53" applyNumberFormat="1" applyFill="1" applyBorder="1" applyAlignment="1">
      <alignment horizontal="right"/>
      <protection/>
    </xf>
    <xf numFmtId="0" fontId="18" fillId="10" borderId="19" xfId="53" applyFont="1" applyFill="1" applyBorder="1" applyAlignment="1" applyProtection="1">
      <alignment horizontal="left"/>
      <protection/>
    </xf>
    <xf numFmtId="0" fontId="17" fillId="10" borderId="19" xfId="53" applyFill="1" applyBorder="1">
      <alignment/>
      <protection/>
    </xf>
    <xf numFmtId="3" fontId="18" fillId="10" borderId="19" xfId="53" applyNumberFormat="1" applyFont="1" applyFill="1" applyBorder="1" applyAlignment="1" applyProtection="1">
      <alignment horizontal="right"/>
      <protection/>
    </xf>
    <xf numFmtId="3" fontId="17" fillId="10" borderId="19" xfId="53" applyNumberFormat="1" applyFill="1" applyBorder="1">
      <alignment/>
      <protection/>
    </xf>
    <xf numFmtId="3" fontId="17" fillId="10" borderId="23" xfId="53" applyNumberFormat="1" applyFill="1" applyBorder="1">
      <alignment/>
      <protection/>
    </xf>
    <xf numFmtId="4" fontId="18" fillId="10" borderId="19" xfId="53" applyNumberFormat="1" applyFont="1" applyFill="1" applyBorder="1" applyAlignment="1" applyProtection="1">
      <alignment horizontal="right"/>
      <protection/>
    </xf>
    <xf numFmtId="4" fontId="17" fillId="10" borderId="19" xfId="53" applyNumberFormat="1" applyFill="1" applyBorder="1" applyAlignment="1">
      <alignment horizontal="right"/>
      <protection/>
    </xf>
    <xf numFmtId="0" fontId="17" fillId="0" borderId="23" xfId="53" applyFont="1" applyBorder="1" applyAlignment="1" applyProtection="1">
      <alignment horizontal="left"/>
      <protection/>
    </xf>
    <xf numFmtId="0" fontId="17" fillId="0" borderId="0" xfId="53" applyBorder="1">
      <alignment/>
      <protection/>
    </xf>
    <xf numFmtId="0" fontId="17" fillId="0" borderId="0" xfId="53" applyFont="1" applyBorder="1" applyAlignment="1" applyProtection="1">
      <alignment horizontal="left"/>
      <protection/>
    </xf>
    <xf numFmtId="0" fontId="17" fillId="0" borderId="23" xfId="53" applyFont="1" applyBorder="1" applyAlignment="1" applyProtection="1">
      <alignment horizontal="right"/>
      <protection/>
    </xf>
    <xf numFmtId="0" fontId="17" fillId="0" borderId="24" xfId="53" applyBorder="1" applyAlignment="1">
      <alignment horizontal="right"/>
      <protection/>
    </xf>
    <xf numFmtId="0" fontId="19" fillId="49" borderId="10" xfId="53" applyFont="1" applyFill="1" applyBorder="1" applyAlignment="1">
      <alignment horizontal="left"/>
      <protection/>
    </xf>
    <xf numFmtId="0" fontId="17" fillId="0" borderId="10" xfId="53" applyBorder="1">
      <alignment/>
      <protection/>
    </xf>
    <xf numFmtId="3" fontId="19" fillId="49" borderId="10" xfId="53" applyNumberFormat="1" applyFont="1" applyFill="1" applyBorder="1" applyAlignment="1" applyProtection="1">
      <alignment horizontal="right"/>
      <protection/>
    </xf>
    <xf numFmtId="3" fontId="17" fillId="0" borderId="10" xfId="53" applyNumberFormat="1" applyBorder="1">
      <alignment/>
      <protection/>
    </xf>
    <xf numFmtId="3" fontId="17" fillId="0" borderId="17" xfId="53" applyNumberFormat="1" applyBorder="1">
      <alignment/>
      <protection/>
    </xf>
    <xf numFmtId="4" fontId="19" fillId="49" borderId="10" xfId="53" applyNumberFormat="1" applyFont="1" applyFill="1" applyBorder="1" applyAlignment="1" applyProtection="1">
      <alignment horizontal="right"/>
      <protection/>
    </xf>
    <xf numFmtId="4" fontId="17" fillId="0" borderId="10" xfId="53" applyNumberFormat="1" applyBorder="1" applyAlignment="1">
      <alignment horizontal="right"/>
      <protection/>
    </xf>
    <xf numFmtId="2" fontId="18" fillId="10" borderId="19" xfId="53" applyNumberFormat="1" applyFont="1" applyFill="1" applyBorder="1" applyAlignment="1" applyProtection="1">
      <alignment horizontal="right"/>
      <protection/>
    </xf>
    <xf numFmtId="2" fontId="17" fillId="10" borderId="10" xfId="53" applyNumberFormat="1" applyFill="1" applyBorder="1" applyAlignment="1">
      <alignment horizontal="right"/>
      <protection/>
    </xf>
    <xf numFmtId="3" fontId="18" fillId="10" borderId="11" xfId="53" applyNumberFormat="1" applyFont="1" applyFill="1" applyBorder="1" applyAlignment="1" applyProtection="1">
      <alignment horizontal="right"/>
      <protection/>
    </xf>
    <xf numFmtId="3" fontId="17" fillId="10" borderId="11" xfId="53" applyNumberFormat="1" applyFill="1" applyBorder="1">
      <alignment/>
      <protection/>
    </xf>
    <xf numFmtId="3" fontId="17" fillId="10" borderId="21" xfId="53" applyNumberFormat="1" applyFill="1" applyBorder="1">
      <alignment/>
      <protection/>
    </xf>
    <xf numFmtId="2" fontId="18" fillId="10" borderId="11" xfId="53" applyNumberFormat="1" applyFont="1" applyFill="1" applyBorder="1" applyAlignment="1" applyProtection="1">
      <alignment horizontal="right"/>
      <protection/>
    </xf>
    <xf numFmtId="0" fontId="17" fillId="41" borderId="10" xfId="53" applyFont="1" applyFill="1" applyBorder="1" applyAlignment="1" applyProtection="1">
      <alignment horizontal="left"/>
      <protection/>
    </xf>
    <xf numFmtId="0" fontId="17" fillId="41" borderId="10" xfId="53" applyFont="1" applyFill="1" applyBorder="1">
      <alignment/>
      <protection/>
    </xf>
    <xf numFmtId="3" fontId="17" fillId="41" borderId="10" xfId="53" applyNumberFormat="1" applyFont="1" applyFill="1" applyBorder="1" applyAlignment="1" applyProtection="1">
      <alignment horizontal="right"/>
      <protection/>
    </xf>
    <xf numFmtId="3" fontId="17" fillId="41" borderId="10" xfId="53" applyNumberFormat="1" applyFont="1" applyFill="1" applyBorder="1">
      <alignment/>
      <protection/>
    </xf>
    <xf numFmtId="3" fontId="17" fillId="41" borderId="17" xfId="53" applyNumberFormat="1" applyFont="1" applyFill="1" applyBorder="1">
      <alignment/>
      <protection/>
    </xf>
    <xf numFmtId="2" fontId="17" fillId="41" borderId="10" xfId="53" applyNumberFormat="1" applyFont="1" applyFill="1" applyBorder="1" applyAlignment="1" applyProtection="1">
      <alignment horizontal="right"/>
      <protection/>
    </xf>
    <xf numFmtId="2" fontId="17" fillId="41" borderId="10" xfId="53" applyNumberFormat="1" applyFont="1" applyFill="1" applyBorder="1" applyAlignment="1">
      <alignment horizontal="right"/>
      <protection/>
    </xf>
    <xf numFmtId="2" fontId="18" fillId="10" borderId="12" xfId="53" applyNumberFormat="1" applyFont="1" applyFill="1" applyBorder="1" applyAlignment="1" applyProtection="1">
      <alignment horizontal="right"/>
      <protection/>
    </xf>
    <xf numFmtId="0" fontId="17" fillId="41" borderId="17" xfId="53" applyFont="1" applyFill="1" applyBorder="1" applyAlignment="1" applyProtection="1">
      <alignment horizontal="left"/>
      <protection/>
    </xf>
    <xf numFmtId="0" fontId="17" fillId="41" borderId="13" xfId="53" applyFont="1" applyFill="1" applyBorder="1" applyAlignment="1" applyProtection="1">
      <alignment horizontal="left"/>
      <protection/>
    </xf>
    <xf numFmtId="0" fontId="17" fillId="41" borderId="14" xfId="53" applyFont="1" applyFill="1" applyBorder="1" applyAlignment="1" applyProtection="1">
      <alignment horizontal="left"/>
      <protection/>
    </xf>
    <xf numFmtId="3" fontId="17" fillId="41" borderId="17" xfId="53" applyNumberFormat="1" applyFont="1" applyFill="1" applyBorder="1" applyAlignment="1" applyProtection="1">
      <alignment horizontal="right"/>
      <protection/>
    </xf>
    <xf numFmtId="3" fontId="17" fillId="41" borderId="14" xfId="53" applyNumberFormat="1" applyFont="1" applyFill="1" applyBorder="1" applyAlignment="1" applyProtection="1">
      <alignment horizontal="right"/>
      <protection/>
    </xf>
    <xf numFmtId="2" fontId="17" fillId="41" borderId="17" xfId="53" applyNumberFormat="1" applyFont="1" applyFill="1" applyBorder="1" applyAlignment="1" applyProtection="1">
      <alignment horizontal="right"/>
      <protection/>
    </xf>
    <xf numFmtId="2" fontId="17" fillId="41" borderId="14" xfId="53" applyNumberFormat="1" applyFont="1" applyFill="1" applyBorder="1" applyAlignment="1" applyProtection="1">
      <alignment horizontal="right"/>
      <protection/>
    </xf>
    <xf numFmtId="2" fontId="18" fillId="10" borderId="10" xfId="53" applyNumberFormat="1" applyFont="1" applyFill="1" applyBorder="1" applyAlignment="1" applyProtection="1">
      <alignment horizontal="right"/>
      <protection/>
    </xf>
    <xf numFmtId="3" fontId="19" fillId="49" borderId="11" xfId="53" applyNumberFormat="1" applyFont="1" applyFill="1" applyBorder="1" applyAlignment="1" applyProtection="1">
      <alignment horizontal="right"/>
      <protection/>
    </xf>
    <xf numFmtId="0" fontId="17" fillId="0" borderId="11" xfId="53" applyBorder="1">
      <alignment/>
      <protection/>
    </xf>
    <xf numFmtId="0" fontId="17" fillId="0" borderId="17" xfId="53" applyBorder="1">
      <alignment/>
      <protection/>
    </xf>
    <xf numFmtId="2" fontId="19" fillId="49" borderId="10" xfId="53" applyNumberFormat="1" applyFont="1" applyFill="1" applyBorder="1" applyAlignment="1" applyProtection="1">
      <alignment horizontal="right"/>
      <protection/>
    </xf>
    <xf numFmtId="2" fontId="17" fillId="0" borderId="10" xfId="53" applyNumberFormat="1" applyBorder="1" applyAlignment="1">
      <alignment horizontal="right"/>
      <protection/>
    </xf>
    <xf numFmtId="0" fontId="2" fillId="0" borderId="0" xfId="0" applyFont="1" applyBorder="1" applyAlignment="1">
      <alignment horizontal="center"/>
    </xf>
    <xf numFmtId="0" fontId="18" fillId="33" borderId="10" xfId="53" applyFont="1" applyFill="1" applyBorder="1" applyAlignment="1">
      <alignment horizontal="center"/>
      <protection/>
    </xf>
    <xf numFmtId="0" fontId="18" fillId="33" borderId="14" xfId="53" applyFont="1" applyFill="1" applyBorder="1" applyAlignment="1">
      <alignment horizontal="center" wrapText="1"/>
      <protection/>
    </xf>
    <xf numFmtId="0" fontId="17" fillId="0" borderId="17" xfId="53" applyBorder="1" applyAlignment="1">
      <alignment wrapText="1"/>
      <protection/>
    </xf>
    <xf numFmtId="0" fontId="18" fillId="33" borderId="10" xfId="53" applyFont="1" applyFill="1" applyBorder="1" applyAlignment="1">
      <alignment horizontal="center" wrapText="1"/>
      <protection/>
    </xf>
    <xf numFmtId="0" fontId="17" fillId="0" borderId="10" xfId="53" applyBorder="1" applyAlignment="1">
      <alignment wrapText="1"/>
      <protection/>
    </xf>
    <xf numFmtId="0" fontId="18" fillId="33" borderId="14" xfId="53" applyFont="1" applyFill="1" applyBorder="1" applyAlignment="1">
      <alignment horizontal="center"/>
      <protection/>
    </xf>
    <xf numFmtId="0" fontId="2" fillId="0" borderId="23" xfId="0" applyFont="1" applyBorder="1" applyAlignment="1">
      <alignment horizontal="center"/>
    </xf>
    <xf numFmtId="0" fontId="2" fillId="0" borderId="24" xfId="0" applyFont="1" applyBorder="1" applyAlignment="1">
      <alignment horizontal="center"/>
    </xf>
    <xf numFmtId="0" fontId="2" fillId="0" borderId="18" xfId="0" applyFont="1" applyBorder="1" applyAlignment="1">
      <alignment horizontal="center"/>
    </xf>
    <xf numFmtId="0" fontId="27" fillId="0" borderId="0" xfId="52" applyFont="1" applyFill="1" applyBorder="1" applyAlignment="1">
      <alignment horizontal="center" vertical="center"/>
      <protection/>
    </xf>
    <xf numFmtId="0" fontId="0" fillId="0" borderId="0" xfId="0" applyFill="1" applyBorder="1" applyAlignment="1">
      <alignment vertical="center"/>
    </xf>
    <xf numFmtId="1" fontId="28" fillId="0" borderId="0" xfId="0" applyNumberFormat="1" applyFont="1" applyFill="1" applyBorder="1" applyAlignment="1">
      <alignment horizontal="left" vertical="center" wrapText="1"/>
    </xf>
    <xf numFmtId="0" fontId="0" fillId="0" borderId="0" xfId="0" applyFill="1" applyBorder="1" applyAlignment="1">
      <alignment horizontal="left" vertical="center"/>
    </xf>
    <xf numFmtId="0" fontId="21" fillId="0" borderId="0" xfId="0" applyFont="1" applyBorder="1" applyAlignment="1">
      <alignment horizontal="center" wrapText="1"/>
    </xf>
    <xf numFmtId="0" fontId="21" fillId="0" borderId="0" xfId="0" applyFont="1" applyBorder="1" applyAlignment="1">
      <alignment horizontal="center"/>
    </xf>
    <xf numFmtId="0" fontId="24" fillId="5" borderId="38" xfId="52" applyFont="1" applyFill="1" applyBorder="1" applyAlignment="1">
      <alignment horizontal="center" vertical="center"/>
      <protection/>
    </xf>
    <xf numFmtId="0" fontId="24" fillId="5" borderId="39" xfId="52" applyFont="1" applyFill="1" applyBorder="1" applyAlignment="1">
      <alignment horizontal="center" vertical="center"/>
      <protection/>
    </xf>
    <xf numFmtId="1" fontId="28" fillId="5" borderId="17" xfId="0" applyNumberFormat="1" applyFont="1" applyFill="1" applyBorder="1" applyAlignment="1">
      <alignment horizontal="center" vertical="center" wrapText="1"/>
    </xf>
    <xf numFmtId="1" fontId="28" fillId="5" borderId="14" xfId="0" applyNumberFormat="1" applyFont="1" applyFill="1" applyBorder="1" applyAlignment="1">
      <alignment horizontal="center" vertical="center" wrapText="1"/>
    </xf>
    <xf numFmtId="0" fontId="29" fillId="4" borderId="17" xfId="52" applyFont="1" applyFill="1" applyBorder="1" applyAlignment="1">
      <alignment horizontal="center" vertical="center"/>
      <protection/>
    </xf>
    <xf numFmtId="0" fontId="0" fillId="4" borderId="13" xfId="0" applyFill="1" applyBorder="1" applyAlignment="1">
      <alignment vertical="center"/>
    </xf>
    <xf numFmtId="0" fontId="0" fillId="4" borderId="14" xfId="0" applyFill="1" applyBorder="1" applyAlignment="1">
      <alignment vertical="center"/>
    </xf>
    <xf numFmtId="49" fontId="31" fillId="0" borderId="40" xfId="0" applyNumberFormat="1" applyFont="1" applyBorder="1" applyAlignment="1">
      <alignment horizontal="left" vertical="center" wrapText="1"/>
    </xf>
    <xf numFmtId="0" fontId="31" fillId="0" borderId="14" xfId="0" applyFont="1" applyBorder="1" applyAlignment="1">
      <alignment horizontal="left" vertical="center" wrapText="1"/>
    </xf>
    <xf numFmtId="49" fontId="29" fillId="0" borderId="0" xfId="51" applyNumberFormat="1" applyFont="1" applyFill="1" applyBorder="1" applyAlignment="1">
      <alignment horizontal="center" vertical="center"/>
      <protection/>
    </xf>
    <xf numFmtId="0" fontId="0" fillId="0" borderId="0" xfId="0" applyFill="1" applyBorder="1" applyAlignment="1">
      <alignment horizontal="center" vertical="center"/>
    </xf>
    <xf numFmtId="49" fontId="17" fillId="0" borderId="0" xfId="0" applyNumberFormat="1" applyFont="1" applyFill="1" applyBorder="1" applyAlignment="1">
      <alignment horizontal="left" vertical="center" wrapText="1"/>
    </xf>
    <xf numFmtId="49" fontId="31" fillId="0" borderId="41" xfId="0" applyNumberFormat="1" applyFont="1" applyBorder="1" applyAlignment="1">
      <alignment horizontal="left" vertical="center" wrapText="1"/>
    </xf>
    <xf numFmtId="0" fontId="31" fillId="0" borderId="42" xfId="0" applyFont="1" applyBorder="1" applyAlignment="1">
      <alignment horizontal="left" vertical="center" wrapText="1"/>
    </xf>
    <xf numFmtId="49" fontId="31" fillId="0" borderId="43" xfId="0" applyNumberFormat="1" applyFont="1" applyBorder="1" applyAlignment="1">
      <alignment horizontal="left" vertical="center" wrapText="1"/>
    </xf>
    <xf numFmtId="0" fontId="31" fillId="0" borderId="44" xfId="0" applyFont="1" applyBorder="1" applyAlignment="1">
      <alignment horizontal="left" vertical="center" wrapText="1"/>
    </xf>
    <xf numFmtId="0" fontId="29" fillId="3" borderId="17" xfId="52" applyFont="1" applyFill="1" applyBorder="1" applyAlignment="1">
      <alignment horizontal="center" vertical="center"/>
      <protection/>
    </xf>
    <xf numFmtId="0" fontId="0" fillId="3" borderId="13" xfId="0" applyFill="1" applyBorder="1" applyAlignment="1">
      <alignment vertical="center"/>
    </xf>
    <xf numFmtId="0" fontId="0" fillId="3" borderId="14" xfId="0" applyFill="1" applyBorder="1" applyAlignment="1">
      <alignment vertical="center"/>
    </xf>
    <xf numFmtId="0" fontId="10" fillId="0" borderId="0" xfId="0" applyFont="1" applyAlignment="1">
      <alignment horizontal="left"/>
    </xf>
    <xf numFmtId="0" fontId="2" fillId="0" borderId="0" xfId="0" applyFont="1" applyAlignment="1">
      <alignment horizontal="left"/>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daci" xfId="51"/>
    <cellStyle name="Normal_Sheet1" xfId="52"/>
    <cellStyle name="Normalno 2"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dxfs count="2">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99"/>
  <sheetViews>
    <sheetView tabSelected="1" zoomScale="106" zoomScaleNormal="106" zoomScalePageLayoutView="0" workbookViewId="0" topLeftCell="A1">
      <selection activeCell="H4" sqref="H4:P4"/>
    </sheetView>
  </sheetViews>
  <sheetFormatPr defaultColWidth="9.140625" defaultRowHeight="15"/>
  <cols>
    <col min="1" max="1" width="0.13671875" style="0" customWidth="1"/>
    <col min="2" max="7" width="1.7109375" style="0" hidden="1" customWidth="1"/>
    <col min="11" max="11" width="42.7109375" style="0" customWidth="1"/>
    <col min="12" max="12" width="15.57421875" style="0" customWidth="1"/>
    <col min="13" max="14" width="12.57421875" style="0" customWidth="1"/>
    <col min="15" max="15" width="7.7109375" style="0" customWidth="1"/>
    <col min="16" max="16" width="6.7109375" style="0" customWidth="1"/>
  </cols>
  <sheetData>
    <row r="1" spans="8:12" ht="15">
      <c r="H1" s="58"/>
      <c r="I1" s="58"/>
      <c r="J1" s="58"/>
      <c r="K1" s="58"/>
      <c r="L1" s="161"/>
    </row>
    <row r="2" spans="8:16" ht="15" customHeight="1">
      <c r="H2" s="627" t="s">
        <v>766</v>
      </c>
      <c r="I2" s="627"/>
      <c r="J2" s="627"/>
      <c r="K2" s="627"/>
      <c r="L2" s="627"/>
      <c r="M2" s="627"/>
      <c r="N2" s="627"/>
      <c r="O2" s="627"/>
      <c r="P2" s="627"/>
    </row>
    <row r="3" spans="8:16" ht="5.25" customHeight="1">
      <c r="H3" s="627"/>
      <c r="I3" s="627"/>
      <c r="J3" s="627"/>
      <c r="K3" s="627"/>
      <c r="L3" s="627"/>
      <c r="M3" s="627"/>
      <c r="N3" s="627"/>
      <c r="O3" s="627"/>
      <c r="P3" s="627"/>
    </row>
    <row r="4" spans="8:16" ht="19.5" customHeight="1">
      <c r="H4" s="628" t="s">
        <v>767</v>
      </c>
      <c r="I4" s="628"/>
      <c r="J4" s="628"/>
      <c r="K4" s="628"/>
      <c r="L4" s="628"/>
      <c r="M4" s="628"/>
      <c r="N4" s="628"/>
      <c r="O4" s="628"/>
      <c r="P4" s="628"/>
    </row>
    <row r="5" spans="8:12" ht="15.75" customHeight="1">
      <c r="H5" s="199"/>
      <c r="I5" s="199"/>
      <c r="J5" s="199"/>
      <c r="K5" s="199"/>
      <c r="L5" s="199"/>
    </row>
    <row r="6" spans="8:16" ht="15" customHeight="1">
      <c r="H6" s="629"/>
      <c r="I6" s="629"/>
      <c r="J6" s="629"/>
      <c r="K6" s="629"/>
      <c r="L6" s="629"/>
      <c r="M6" s="629"/>
      <c r="N6" s="629"/>
      <c r="O6" s="629"/>
      <c r="P6" s="629"/>
    </row>
    <row r="7" spans="8:14" ht="15">
      <c r="H7" s="626"/>
      <c r="I7" s="626"/>
      <c r="J7" s="626"/>
      <c r="K7" s="626"/>
      <c r="L7" s="626"/>
      <c r="M7" s="626"/>
      <c r="N7" s="626"/>
    </row>
    <row r="8" spans="8:12" ht="15">
      <c r="H8" s="178" t="s">
        <v>0</v>
      </c>
      <c r="I8" s="178"/>
      <c r="J8" s="179"/>
      <c r="K8" s="179"/>
      <c r="L8" s="177"/>
    </row>
    <row r="9" spans="8:16" ht="15">
      <c r="H9" s="262"/>
      <c r="I9" s="147"/>
      <c r="J9" s="147"/>
      <c r="K9" s="147"/>
      <c r="L9" s="233" t="s">
        <v>283</v>
      </c>
      <c r="M9" s="478"/>
      <c r="N9" s="233" t="s">
        <v>283</v>
      </c>
      <c r="O9" s="233" t="s">
        <v>357</v>
      </c>
      <c r="P9" s="233" t="s">
        <v>357</v>
      </c>
    </row>
    <row r="10" spans="8:16" ht="15">
      <c r="H10" s="263"/>
      <c r="I10" s="264"/>
      <c r="J10" s="264"/>
      <c r="K10" s="264"/>
      <c r="L10" s="266" t="s">
        <v>284</v>
      </c>
      <c r="M10" s="480" t="s">
        <v>285</v>
      </c>
      <c r="N10" s="266" t="s">
        <v>684</v>
      </c>
      <c r="O10" s="238" t="s">
        <v>748</v>
      </c>
      <c r="P10" s="238" t="s">
        <v>749</v>
      </c>
    </row>
    <row r="11" spans="8:16" ht="15">
      <c r="H11" s="263"/>
      <c r="I11" s="264"/>
      <c r="J11" s="264"/>
      <c r="K11" s="264"/>
      <c r="L11" s="266" t="s">
        <v>746</v>
      </c>
      <c r="M11" s="480" t="s">
        <v>747</v>
      </c>
      <c r="N11" s="266" t="s">
        <v>685</v>
      </c>
      <c r="O11" s="485"/>
      <c r="P11" s="266"/>
    </row>
    <row r="12" spans="8:16" ht="15">
      <c r="H12" s="263"/>
      <c r="I12" s="264"/>
      <c r="J12" s="264"/>
      <c r="K12" s="264"/>
      <c r="L12" s="266">
        <v>1</v>
      </c>
      <c r="M12" s="480">
        <v>2</v>
      </c>
      <c r="N12" s="480">
        <v>3</v>
      </c>
      <c r="O12" s="480">
        <v>4</v>
      </c>
      <c r="P12" s="480">
        <v>5</v>
      </c>
    </row>
    <row r="13" spans="8:16" ht="15">
      <c r="H13" s="243" t="s">
        <v>1</v>
      </c>
      <c r="I13" s="244"/>
      <c r="J13" s="244"/>
      <c r="K13" s="244"/>
      <c r="L13" s="244"/>
      <c r="M13" s="244"/>
      <c r="N13" s="244"/>
      <c r="O13" s="244"/>
      <c r="P13" s="245"/>
    </row>
    <row r="14" spans="8:16" ht="15">
      <c r="H14" s="180">
        <v>6</v>
      </c>
      <c r="I14" s="57" t="s">
        <v>97</v>
      </c>
      <c r="J14" s="47"/>
      <c r="K14" s="48"/>
      <c r="L14" s="49">
        <f>SUM(L33)</f>
        <v>7227173</v>
      </c>
      <c r="M14" s="49">
        <f>SUM(M33)</f>
        <v>23381743</v>
      </c>
      <c r="N14" s="49">
        <f>SUM(N33)</f>
        <v>7278984</v>
      </c>
      <c r="O14" s="228">
        <f>AVERAGE(N14/L14*100)</f>
        <v>100.71689165320936</v>
      </c>
      <c r="P14" s="229">
        <f>AVERAGE(N14/M14*100)</f>
        <v>31.131058108028988</v>
      </c>
    </row>
    <row r="15" spans="8:16" ht="15">
      <c r="H15" s="181">
        <v>7</v>
      </c>
      <c r="I15" s="45" t="s">
        <v>2</v>
      </c>
      <c r="J15" s="45"/>
      <c r="K15" s="46"/>
      <c r="L15" s="44">
        <v>0</v>
      </c>
      <c r="M15" s="44">
        <v>0</v>
      </c>
      <c r="N15" s="44">
        <v>0</v>
      </c>
      <c r="O15" s="228">
        <v>0</v>
      </c>
      <c r="P15" s="229">
        <v>0</v>
      </c>
    </row>
    <row r="16" spans="8:16" ht="15">
      <c r="H16" s="181">
        <v>3</v>
      </c>
      <c r="I16" s="45" t="s">
        <v>98</v>
      </c>
      <c r="J16" s="45"/>
      <c r="K16" s="46"/>
      <c r="L16" s="44">
        <f>SUM(L99)</f>
        <v>4278843</v>
      </c>
      <c r="M16" s="44">
        <f>SUM(M99)</f>
        <v>11004055</v>
      </c>
      <c r="N16" s="44">
        <f>SUM(N99)</f>
        <v>5319232</v>
      </c>
      <c r="O16" s="228">
        <f>AVERAGE(N16/L16*100)</f>
        <v>124.31472713534943</v>
      </c>
      <c r="P16" s="229">
        <f>AVERAGE(N16/M16*100)</f>
        <v>48.33883509306342</v>
      </c>
    </row>
    <row r="17" spans="8:16" ht="15">
      <c r="H17" s="181">
        <v>4</v>
      </c>
      <c r="I17" s="45" t="s">
        <v>4</v>
      </c>
      <c r="J17" s="45"/>
      <c r="K17" s="46"/>
      <c r="L17" s="44">
        <f>SUM(L154)</f>
        <v>3165341</v>
      </c>
      <c r="M17" s="44">
        <f>SUM(M154)</f>
        <v>20570344</v>
      </c>
      <c r="N17" s="44">
        <f>SUM(N154)</f>
        <v>6529973</v>
      </c>
      <c r="O17" s="228">
        <f>AVERAGE(N17/L17*100)</f>
        <v>206.2960357193743</v>
      </c>
      <c r="P17" s="229">
        <f>AVERAGE(N17/M17*100)</f>
        <v>31.7445979513031</v>
      </c>
    </row>
    <row r="18" spans="8:16" ht="15">
      <c r="H18" s="571"/>
      <c r="I18" s="572" t="s">
        <v>286</v>
      </c>
      <c r="J18" s="219"/>
      <c r="K18" s="220"/>
      <c r="L18" s="54">
        <f>SUM(L14-L16-L17)</f>
        <v>-217011</v>
      </c>
      <c r="M18" s="54">
        <v>-8192656</v>
      </c>
      <c r="N18" s="54">
        <f>AVERAGE(N14-N16-N17)</f>
        <v>-4570221</v>
      </c>
      <c r="O18" s="491">
        <f>AVERAGE(N18/L18*100)</f>
        <v>2105.9858716839235</v>
      </c>
      <c r="P18" s="492">
        <f>AVERAGE(N18/M18*100)</f>
        <v>55.78436345917612</v>
      </c>
    </row>
    <row r="19" spans="8:16" ht="15">
      <c r="H19" s="577"/>
      <c r="I19" s="45" t="s">
        <v>99</v>
      </c>
      <c r="J19" s="45"/>
      <c r="K19" s="45"/>
      <c r="L19" s="578"/>
      <c r="M19" s="578"/>
      <c r="N19" s="578"/>
      <c r="O19" s="579"/>
      <c r="P19" s="580"/>
    </row>
    <row r="20" spans="8:16" ht="15">
      <c r="H20" s="573" t="s">
        <v>5</v>
      </c>
      <c r="I20" s="574"/>
      <c r="J20" s="574"/>
      <c r="K20" s="574"/>
      <c r="L20" s="575"/>
      <c r="M20" s="575"/>
      <c r="N20" s="575"/>
      <c r="O20" s="575"/>
      <c r="P20" s="576"/>
    </row>
    <row r="21" spans="8:16" ht="15">
      <c r="H21" s="182">
        <v>8</v>
      </c>
      <c r="I21" s="42" t="s">
        <v>149</v>
      </c>
      <c r="J21" s="42"/>
      <c r="K21" s="42"/>
      <c r="L21" s="49">
        <f>SUM(L183)</f>
        <v>0</v>
      </c>
      <c r="M21" s="49">
        <f>SUM(M183)</f>
        <v>8954844</v>
      </c>
      <c r="N21" s="49">
        <f>SUM(N183)</f>
        <v>2747556</v>
      </c>
      <c r="O21" s="49">
        <v>0</v>
      </c>
      <c r="P21" s="229">
        <f>AVERAGE(N21/M21*100)</f>
        <v>30.68234354501318</v>
      </c>
    </row>
    <row r="22" spans="8:16" ht="15">
      <c r="H22" s="181">
        <v>5</v>
      </c>
      <c r="I22" s="40" t="s">
        <v>7</v>
      </c>
      <c r="J22" s="40"/>
      <c r="K22" s="40"/>
      <c r="L22" s="44">
        <f>SUM(L190)</f>
        <v>0</v>
      </c>
      <c r="M22" s="44">
        <f>SUM(M190)</f>
        <v>795631</v>
      </c>
      <c r="N22" s="44">
        <f>SUM(N190)</f>
        <v>0</v>
      </c>
      <c r="O22" s="44">
        <v>0</v>
      </c>
      <c r="P22" s="229">
        <f>AVERAGE(N22/M22*100)</f>
        <v>0</v>
      </c>
    </row>
    <row r="23" spans="8:16" ht="15">
      <c r="H23" s="43"/>
      <c r="I23" s="43" t="s">
        <v>8</v>
      </c>
      <c r="J23" s="43"/>
      <c r="K23" s="43"/>
      <c r="L23" s="54">
        <v>0</v>
      </c>
      <c r="M23" s="54">
        <v>8159213</v>
      </c>
      <c r="N23" s="54">
        <f>SUM(N21)</f>
        <v>2747556</v>
      </c>
      <c r="O23" s="54">
        <v>0</v>
      </c>
      <c r="P23" s="492">
        <f>AVERAGE(N23/M23*100)</f>
        <v>33.67427716374116</v>
      </c>
    </row>
    <row r="24" spans="8:16" ht="15">
      <c r="H24" s="225"/>
      <c r="I24" s="219"/>
      <c r="J24" s="219"/>
      <c r="K24" s="219"/>
      <c r="L24" s="590"/>
      <c r="M24" s="590"/>
      <c r="N24" s="590"/>
      <c r="O24" s="590"/>
      <c r="P24" s="594"/>
    </row>
    <row r="25" spans="8:16" ht="15">
      <c r="H25" s="243" t="s">
        <v>765</v>
      </c>
      <c r="I25" s="244"/>
      <c r="J25" s="244"/>
      <c r="K25" s="244"/>
      <c r="L25" s="488"/>
      <c r="M25" s="488"/>
      <c r="N25" s="488"/>
      <c r="O25" s="244"/>
      <c r="P25" s="245"/>
    </row>
    <row r="26" spans="8:16" ht="15">
      <c r="H26" s="595"/>
      <c r="I26" s="3"/>
      <c r="J26" s="3"/>
      <c r="K26" s="3"/>
      <c r="L26" s="54">
        <v>208627</v>
      </c>
      <c r="M26" s="54">
        <v>33443</v>
      </c>
      <c r="N26" s="54">
        <v>33443</v>
      </c>
      <c r="O26" s="241">
        <v>16.03</v>
      </c>
      <c r="P26" s="241">
        <v>100</v>
      </c>
    </row>
    <row r="27" spans="8:16" ht="15">
      <c r="H27" s="592"/>
      <c r="I27" s="45"/>
      <c r="J27" s="45"/>
      <c r="K27" s="45"/>
      <c r="L27" s="578"/>
      <c r="M27" s="578"/>
      <c r="N27" s="578"/>
      <c r="O27" s="593"/>
      <c r="P27" s="580"/>
    </row>
    <row r="28" spans="8:16" ht="15">
      <c r="H28" s="573" t="s">
        <v>137</v>
      </c>
      <c r="I28" s="574"/>
      <c r="J28" s="574"/>
      <c r="K28" s="574"/>
      <c r="L28" s="574"/>
      <c r="M28" s="574"/>
      <c r="N28" s="574"/>
      <c r="O28" s="574"/>
      <c r="P28" s="591"/>
    </row>
    <row r="29" spans="8:16" ht="15">
      <c r="H29" s="577"/>
      <c r="I29" s="45"/>
      <c r="J29" s="45"/>
      <c r="K29" s="46"/>
      <c r="L29" s="44">
        <f>SUM(L18+L26)</f>
        <v>-8384</v>
      </c>
      <c r="M29" s="44"/>
      <c r="N29" s="44">
        <f>AVERAGE(N14+N21-N16-N17+N26)</f>
        <v>-1789222</v>
      </c>
      <c r="O29" s="231"/>
      <c r="P29" s="231"/>
    </row>
    <row r="30" spans="8:16" ht="15">
      <c r="H30" s="267" t="s">
        <v>9</v>
      </c>
      <c r="I30" s="264"/>
      <c r="J30" s="264"/>
      <c r="K30" s="264"/>
      <c r="L30" s="596" t="s">
        <v>283</v>
      </c>
      <c r="M30" s="597"/>
      <c r="N30" s="480" t="s">
        <v>283</v>
      </c>
      <c r="O30" s="266" t="s">
        <v>357</v>
      </c>
      <c r="P30" s="266" t="s">
        <v>357</v>
      </c>
    </row>
    <row r="31" spans="8:16" ht="27" customHeight="1">
      <c r="H31" s="267" t="s">
        <v>10</v>
      </c>
      <c r="I31" s="268" t="s">
        <v>11</v>
      </c>
      <c r="J31" s="264"/>
      <c r="K31" s="264"/>
      <c r="L31" s="477" t="s">
        <v>744</v>
      </c>
      <c r="M31" s="493" t="s">
        <v>745</v>
      </c>
      <c r="N31" s="479" t="s">
        <v>284</v>
      </c>
      <c r="O31" s="238" t="s">
        <v>748</v>
      </c>
      <c r="P31" s="238" t="s">
        <v>749</v>
      </c>
    </row>
    <row r="32" spans="8:16" ht="15">
      <c r="H32" s="138" t="s">
        <v>1</v>
      </c>
      <c r="I32" s="56"/>
      <c r="J32" s="56"/>
      <c r="K32" s="56"/>
      <c r="L32" s="56"/>
      <c r="M32" s="56"/>
      <c r="N32" s="56"/>
      <c r="O32" s="56"/>
      <c r="P32" s="145"/>
    </row>
    <row r="33" spans="8:16" ht="15">
      <c r="H33" s="246">
        <v>6</v>
      </c>
      <c r="I33" s="246" t="s">
        <v>78</v>
      </c>
      <c r="J33" s="247"/>
      <c r="K33" s="248"/>
      <c r="L33" s="494">
        <f>SUM(L34+L45+L57+L66+L81+L88)</f>
        <v>7227173</v>
      </c>
      <c r="M33" s="494">
        <f>SUM(M34+M45+M57+M66+M81+M88)</f>
        <v>23381743</v>
      </c>
      <c r="N33" s="494">
        <f>SUM(N34+N45+N57+N66+N81+N88)</f>
        <v>7278984</v>
      </c>
      <c r="O33" s="250">
        <f>AVERAGE(N33/L33*100)</f>
        <v>100.71689165320936</v>
      </c>
      <c r="P33" s="250">
        <f>AVERAGE(N33/M33*100)</f>
        <v>31.131058108028988</v>
      </c>
    </row>
    <row r="34" spans="8:16" ht="15">
      <c r="H34" s="51">
        <v>61</v>
      </c>
      <c r="I34" s="154" t="s">
        <v>79</v>
      </c>
      <c r="J34" s="154"/>
      <c r="K34" s="154"/>
      <c r="L34" s="153">
        <f>SUM(L35+L37+L40+L43)</f>
        <v>2672940</v>
      </c>
      <c r="M34" s="153">
        <f>SUM(M35+M37+M40)</f>
        <v>10667500</v>
      </c>
      <c r="N34" s="153">
        <f>SUM(N35+N37+N40+N43)</f>
        <v>3503890</v>
      </c>
      <c r="O34" s="230">
        <f>AVERAGE(N34/L34*100)</f>
        <v>131.0874916758326</v>
      </c>
      <c r="P34" s="230">
        <f>AVERAGE(N34/M34*100)</f>
        <v>32.84640262479494</v>
      </c>
    </row>
    <row r="35" spans="8:16" ht="15">
      <c r="H35" s="39">
        <v>611</v>
      </c>
      <c r="I35" s="40" t="s">
        <v>101</v>
      </c>
      <c r="J35" s="40"/>
      <c r="K35" s="40"/>
      <c r="L35" s="44">
        <v>1237306</v>
      </c>
      <c r="M35" s="44">
        <f>SUM(M36)</f>
        <v>3817500</v>
      </c>
      <c r="N35" s="44">
        <f>SUM(N36)</f>
        <v>1392137</v>
      </c>
      <c r="O35" s="231">
        <f aca="true" t="shared" si="0" ref="O35:O77">AVERAGE(N35/L35*100)</f>
        <v>112.5135576809617</v>
      </c>
      <c r="P35" s="231">
        <f aca="true" t="shared" si="1" ref="P35:P77">AVERAGE(N35/M35*100)</f>
        <v>36.467242960052396</v>
      </c>
    </row>
    <row r="36" spans="8:16" ht="15">
      <c r="H36" s="39">
        <v>6111</v>
      </c>
      <c r="I36" s="40" t="s">
        <v>287</v>
      </c>
      <c r="J36" s="40"/>
      <c r="K36" s="40"/>
      <c r="L36" s="44">
        <v>1237306</v>
      </c>
      <c r="M36" s="44">
        <v>3817500</v>
      </c>
      <c r="N36" s="44">
        <v>1392137</v>
      </c>
      <c r="O36" s="231">
        <f t="shared" si="0"/>
        <v>112.5135576809617</v>
      </c>
      <c r="P36" s="231">
        <f t="shared" si="1"/>
        <v>36.467242960052396</v>
      </c>
    </row>
    <row r="37" spans="8:16" ht="15">
      <c r="H37" s="39">
        <v>613</v>
      </c>
      <c r="I37" s="40" t="s">
        <v>80</v>
      </c>
      <c r="J37" s="40"/>
      <c r="K37" s="40"/>
      <c r="L37" s="44">
        <v>1359167</v>
      </c>
      <c r="M37" s="44">
        <f>AVERAGE(M39+M38)</f>
        <v>5800000</v>
      </c>
      <c r="N37" s="44">
        <f>AVERAGE(N38+N39)</f>
        <v>2079438</v>
      </c>
      <c r="O37" s="231">
        <f t="shared" si="0"/>
        <v>152.99356149759376</v>
      </c>
      <c r="P37" s="231">
        <f t="shared" si="1"/>
        <v>35.85237931034483</v>
      </c>
    </row>
    <row r="38" spans="8:16" ht="15">
      <c r="H38" s="39">
        <v>6131</v>
      </c>
      <c r="I38" s="40" t="s">
        <v>288</v>
      </c>
      <c r="J38" s="40"/>
      <c r="K38" s="40"/>
      <c r="L38" s="44">
        <v>310256</v>
      </c>
      <c r="M38" s="44">
        <v>2200000</v>
      </c>
      <c r="N38" s="44">
        <v>386577</v>
      </c>
      <c r="O38" s="231">
        <f t="shared" si="0"/>
        <v>124.59936310659585</v>
      </c>
      <c r="P38" s="231">
        <f t="shared" si="1"/>
        <v>17.571681818181816</v>
      </c>
    </row>
    <row r="39" spans="8:16" ht="15">
      <c r="H39" s="39">
        <v>6134</v>
      </c>
      <c r="I39" s="40" t="s">
        <v>289</v>
      </c>
      <c r="J39" s="40"/>
      <c r="K39" s="40"/>
      <c r="L39" s="44">
        <v>1048911</v>
      </c>
      <c r="M39" s="44">
        <v>3600000</v>
      </c>
      <c r="N39" s="44">
        <v>1692861</v>
      </c>
      <c r="O39" s="231">
        <f t="shared" si="0"/>
        <v>161.39224395587425</v>
      </c>
      <c r="P39" s="231">
        <f t="shared" si="1"/>
        <v>47.023916666666665</v>
      </c>
    </row>
    <row r="40" spans="8:16" ht="15">
      <c r="H40" s="39">
        <v>614</v>
      </c>
      <c r="I40" s="40" t="s">
        <v>81</v>
      </c>
      <c r="J40" s="40"/>
      <c r="K40" s="40"/>
      <c r="L40" s="44">
        <v>46119</v>
      </c>
      <c r="M40" s="44">
        <f>AVERAGE(M41+M42)</f>
        <v>1050000</v>
      </c>
      <c r="N40" s="44">
        <f>AVERAGE(N41+N42)</f>
        <v>31584</v>
      </c>
      <c r="O40" s="231">
        <f t="shared" si="0"/>
        <v>68.48370519742406</v>
      </c>
      <c r="P40" s="231">
        <f t="shared" si="1"/>
        <v>3.008</v>
      </c>
    </row>
    <row r="41" spans="8:16" ht="15">
      <c r="H41" s="39">
        <v>6142</v>
      </c>
      <c r="I41" s="608" t="s">
        <v>291</v>
      </c>
      <c r="J41" s="609"/>
      <c r="K41" s="610"/>
      <c r="L41" s="44">
        <v>44879</v>
      </c>
      <c r="M41" s="44">
        <v>950000</v>
      </c>
      <c r="N41" s="44">
        <v>31346</v>
      </c>
      <c r="O41" s="231">
        <f t="shared" si="0"/>
        <v>69.84558479467012</v>
      </c>
      <c r="P41" s="231">
        <f t="shared" si="1"/>
        <v>3.299578947368421</v>
      </c>
    </row>
    <row r="42" spans="8:16" ht="15">
      <c r="H42" s="39">
        <v>6145</v>
      </c>
      <c r="I42" s="40" t="s">
        <v>290</v>
      </c>
      <c r="J42" s="40"/>
      <c r="K42" s="40"/>
      <c r="L42" s="44">
        <v>1240</v>
      </c>
      <c r="M42" s="44">
        <v>100000</v>
      </c>
      <c r="N42" s="44">
        <v>238</v>
      </c>
      <c r="O42" s="231">
        <f t="shared" si="0"/>
        <v>19.193548387096772</v>
      </c>
      <c r="P42" s="231">
        <f t="shared" si="1"/>
        <v>0.23800000000000002</v>
      </c>
    </row>
    <row r="43" spans="8:16" ht="15">
      <c r="H43" s="39">
        <v>616</v>
      </c>
      <c r="I43" s="608" t="s">
        <v>292</v>
      </c>
      <c r="J43" s="609"/>
      <c r="K43" s="610"/>
      <c r="L43" s="44">
        <v>30348</v>
      </c>
      <c r="M43" s="44">
        <v>0</v>
      </c>
      <c r="N43" s="44">
        <f>SUM(N44)</f>
        <v>731</v>
      </c>
      <c r="O43" s="231">
        <f t="shared" si="0"/>
        <v>2.4087254514300778</v>
      </c>
      <c r="P43" s="231">
        <v>0</v>
      </c>
    </row>
    <row r="44" spans="8:16" ht="15">
      <c r="H44" s="39">
        <v>6163</v>
      </c>
      <c r="I44" s="608" t="s">
        <v>293</v>
      </c>
      <c r="J44" s="609"/>
      <c r="K44" s="610"/>
      <c r="L44" s="44">
        <v>30348</v>
      </c>
      <c r="M44" s="44">
        <v>0</v>
      </c>
      <c r="N44" s="44">
        <v>731</v>
      </c>
      <c r="O44" s="231">
        <f t="shared" si="0"/>
        <v>2.4087254514300778</v>
      </c>
      <c r="P44" s="231">
        <v>0</v>
      </c>
    </row>
    <row r="45" spans="8:16" ht="15">
      <c r="H45" s="51">
        <v>63</v>
      </c>
      <c r="I45" s="154" t="s">
        <v>82</v>
      </c>
      <c r="J45" s="154"/>
      <c r="K45" s="154"/>
      <c r="L45" s="153">
        <f>SUM(L46+L50+L53)</f>
        <v>1956804</v>
      </c>
      <c r="M45" s="153">
        <f>SUM(M46+M50+M55)</f>
        <v>4340000</v>
      </c>
      <c r="N45" s="153">
        <f>SUM(N46+N50+N55)</f>
        <v>1065169</v>
      </c>
      <c r="O45" s="230">
        <v>34.48</v>
      </c>
      <c r="P45" s="230">
        <f t="shared" si="1"/>
        <v>24.543064516129032</v>
      </c>
    </row>
    <row r="46" spans="8:16" ht="15">
      <c r="H46" s="39">
        <v>632</v>
      </c>
      <c r="I46" s="40" t="s">
        <v>132</v>
      </c>
      <c r="J46" s="40"/>
      <c r="K46" s="40"/>
      <c r="L46" s="44">
        <v>530453</v>
      </c>
      <c r="M46" s="44">
        <f>AVERAGE(M47+M48+M49)</f>
        <v>1851000</v>
      </c>
      <c r="N46" s="44">
        <f>AVERAGE(N47+N48+N49)</f>
        <v>358148</v>
      </c>
      <c r="O46" s="231">
        <v>0</v>
      </c>
      <c r="P46" s="231">
        <v>0</v>
      </c>
    </row>
    <row r="47" spans="8:16" ht="15">
      <c r="H47" s="39">
        <v>6321</v>
      </c>
      <c r="I47" s="608" t="s">
        <v>294</v>
      </c>
      <c r="J47" s="609"/>
      <c r="K47" s="610"/>
      <c r="L47" s="44">
        <v>0</v>
      </c>
      <c r="M47" s="44">
        <v>0</v>
      </c>
      <c r="N47" s="44">
        <v>0</v>
      </c>
      <c r="O47" s="231">
        <v>0</v>
      </c>
      <c r="P47" s="231">
        <v>0</v>
      </c>
    </row>
    <row r="48" spans="8:16" ht="15">
      <c r="H48" s="39">
        <v>6322</v>
      </c>
      <c r="I48" s="608" t="s">
        <v>295</v>
      </c>
      <c r="J48" s="609"/>
      <c r="K48" s="610"/>
      <c r="L48" s="44">
        <v>419125</v>
      </c>
      <c r="M48" s="44">
        <v>1851000</v>
      </c>
      <c r="N48" s="44">
        <v>358148</v>
      </c>
      <c r="O48" s="231">
        <v>0</v>
      </c>
      <c r="P48" s="231">
        <f t="shared" si="1"/>
        <v>19.34889249054565</v>
      </c>
    </row>
    <row r="49" spans="8:16" ht="15">
      <c r="H49" s="39">
        <v>6324</v>
      </c>
      <c r="I49" s="608" t="s">
        <v>296</v>
      </c>
      <c r="J49" s="609"/>
      <c r="K49" s="610"/>
      <c r="L49" s="44">
        <v>111328</v>
      </c>
      <c r="M49" s="44">
        <v>0</v>
      </c>
      <c r="N49" s="44">
        <v>0</v>
      </c>
      <c r="O49" s="231">
        <v>0</v>
      </c>
      <c r="P49" s="231">
        <v>0</v>
      </c>
    </row>
    <row r="50" spans="8:16" ht="15">
      <c r="H50" s="39">
        <v>633</v>
      </c>
      <c r="I50" s="40" t="s">
        <v>83</v>
      </c>
      <c r="J50" s="40"/>
      <c r="K50" s="40"/>
      <c r="L50" s="152">
        <v>1294785</v>
      </c>
      <c r="M50" s="152">
        <f>AVERAGE(M51+M52)</f>
        <v>1930000</v>
      </c>
      <c r="N50" s="152">
        <f>AVERAGE(N51+N52)</f>
        <v>381930</v>
      </c>
      <c r="O50" s="231">
        <f t="shared" si="0"/>
        <v>29.497561371192898</v>
      </c>
      <c r="P50" s="231">
        <f t="shared" si="1"/>
        <v>19.789119170984456</v>
      </c>
    </row>
    <row r="51" spans="8:16" ht="15">
      <c r="H51" s="39">
        <v>6331</v>
      </c>
      <c r="I51" s="40" t="s">
        <v>298</v>
      </c>
      <c r="J51" s="40"/>
      <c r="K51" s="40"/>
      <c r="L51" s="152">
        <v>54785</v>
      </c>
      <c r="M51" s="152">
        <v>160000</v>
      </c>
      <c r="N51" s="152">
        <v>181930</v>
      </c>
      <c r="O51" s="231">
        <f t="shared" si="0"/>
        <v>332.07994889111984</v>
      </c>
      <c r="P51" s="231">
        <f t="shared" si="1"/>
        <v>113.70625000000001</v>
      </c>
    </row>
    <row r="52" spans="8:16" ht="15">
      <c r="H52" s="39">
        <v>6332</v>
      </c>
      <c r="I52" s="40" t="s">
        <v>297</v>
      </c>
      <c r="J52" s="40"/>
      <c r="K52" s="40"/>
      <c r="L52" s="152">
        <v>1240000</v>
      </c>
      <c r="M52" s="152">
        <v>1770000</v>
      </c>
      <c r="N52" s="152">
        <v>200000</v>
      </c>
      <c r="O52" s="231">
        <f t="shared" si="0"/>
        <v>16.129032258064516</v>
      </c>
      <c r="P52" s="231">
        <v>0</v>
      </c>
    </row>
    <row r="53" spans="8:16" ht="15">
      <c r="H53" s="39">
        <v>634</v>
      </c>
      <c r="I53" s="40" t="s">
        <v>299</v>
      </c>
      <c r="J53" s="40"/>
      <c r="K53" s="40"/>
      <c r="L53" s="152">
        <v>131566</v>
      </c>
      <c r="M53" s="152">
        <v>0</v>
      </c>
      <c r="N53" s="152">
        <f>AVERAGE(N54)</f>
        <v>0</v>
      </c>
      <c r="O53" s="231">
        <v>0</v>
      </c>
      <c r="P53" s="231">
        <v>0</v>
      </c>
    </row>
    <row r="54" spans="8:16" ht="15">
      <c r="H54" s="39">
        <v>6342</v>
      </c>
      <c r="I54" s="40" t="s">
        <v>300</v>
      </c>
      <c r="J54" s="40"/>
      <c r="K54" s="40"/>
      <c r="L54" s="152">
        <v>131566</v>
      </c>
      <c r="M54" s="152">
        <v>0</v>
      </c>
      <c r="N54" s="152">
        <v>0</v>
      </c>
      <c r="O54" s="231">
        <v>0</v>
      </c>
      <c r="P54" s="231">
        <v>0</v>
      </c>
    </row>
    <row r="55" spans="8:16" ht="15">
      <c r="H55" s="39">
        <v>638</v>
      </c>
      <c r="I55" s="40" t="s">
        <v>259</v>
      </c>
      <c r="J55" s="40"/>
      <c r="K55" s="40"/>
      <c r="L55" s="44">
        <v>0</v>
      </c>
      <c r="M55" s="44">
        <f>SUM(M56)</f>
        <v>559000</v>
      </c>
      <c r="N55" s="44">
        <f>SUM(N56)</f>
        <v>325091</v>
      </c>
      <c r="O55" s="231">
        <v>0</v>
      </c>
      <c r="P55" s="231">
        <f t="shared" si="1"/>
        <v>58.15581395348837</v>
      </c>
    </row>
    <row r="56" spans="1:16" ht="15">
      <c r="A56">
        <v>6382</v>
      </c>
      <c r="H56" s="39">
        <v>6382</v>
      </c>
      <c r="I56" s="40" t="s">
        <v>686</v>
      </c>
      <c r="J56" s="40"/>
      <c r="K56" s="40"/>
      <c r="L56" s="44">
        <v>0</v>
      </c>
      <c r="M56" s="44">
        <v>559000</v>
      </c>
      <c r="N56" s="44">
        <v>325091</v>
      </c>
      <c r="O56" s="231">
        <v>0</v>
      </c>
      <c r="P56" s="231">
        <f t="shared" si="1"/>
        <v>58.15581395348837</v>
      </c>
    </row>
    <row r="57" spans="8:16" ht="15">
      <c r="H57" s="51">
        <v>64</v>
      </c>
      <c r="I57" s="154" t="s">
        <v>84</v>
      </c>
      <c r="J57" s="154"/>
      <c r="K57" s="154"/>
      <c r="L57" s="153">
        <f>SUM(L58+L61)</f>
        <v>654508</v>
      </c>
      <c r="M57" s="153">
        <f>SUM(M58+M61)</f>
        <v>2229500</v>
      </c>
      <c r="N57" s="153">
        <f>SUM(N58+N61)</f>
        <v>812631</v>
      </c>
      <c r="O57" s="230">
        <f t="shared" si="0"/>
        <v>124.15906299082671</v>
      </c>
      <c r="P57" s="230">
        <f t="shared" si="1"/>
        <v>36.449024444942815</v>
      </c>
    </row>
    <row r="58" spans="8:16" ht="15">
      <c r="H58" s="39">
        <v>641</v>
      </c>
      <c r="I58" s="40" t="s">
        <v>12</v>
      </c>
      <c r="J58" s="40"/>
      <c r="K58" s="40"/>
      <c r="L58" s="44">
        <v>0</v>
      </c>
      <c r="M58" s="44">
        <f>AVERAGE(M59+M60)</f>
        <v>25500</v>
      </c>
      <c r="N58" s="44">
        <f>AVERAGE(N59+N60)</f>
        <v>91591</v>
      </c>
      <c r="O58" s="231">
        <v>0</v>
      </c>
      <c r="P58" s="231">
        <f t="shared" si="1"/>
        <v>359.18039215686275</v>
      </c>
    </row>
    <row r="59" spans="8:16" ht="15">
      <c r="H59" s="39">
        <v>6413</v>
      </c>
      <c r="I59" s="40" t="s">
        <v>26</v>
      </c>
      <c r="J59" s="40"/>
      <c r="K59" s="40"/>
      <c r="L59" s="44"/>
      <c r="M59" s="44">
        <v>10000</v>
      </c>
      <c r="N59" s="44">
        <v>3</v>
      </c>
      <c r="O59" s="231">
        <v>0</v>
      </c>
      <c r="P59" s="231">
        <f t="shared" si="1"/>
        <v>0.03</v>
      </c>
    </row>
    <row r="60" spans="8:16" ht="15">
      <c r="H60" s="39">
        <v>6414</v>
      </c>
      <c r="I60" s="40" t="s">
        <v>687</v>
      </c>
      <c r="J60" s="40"/>
      <c r="K60" s="40"/>
      <c r="L60" s="44"/>
      <c r="M60" s="44">
        <v>15500</v>
      </c>
      <c r="N60" s="44">
        <v>91588</v>
      </c>
      <c r="O60" s="231">
        <v>0</v>
      </c>
      <c r="P60" s="231">
        <f t="shared" si="1"/>
        <v>590.8903225806451</v>
      </c>
    </row>
    <row r="61" spans="8:16" ht="15">
      <c r="H61" s="39">
        <v>642</v>
      </c>
      <c r="I61" s="40" t="s">
        <v>13</v>
      </c>
      <c r="J61" s="40"/>
      <c r="K61" s="40"/>
      <c r="L61" s="44">
        <v>654508</v>
      </c>
      <c r="M61" s="44">
        <f>AVERAGE(M62+M63+M64+M65)</f>
        <v>2204000</v>
      </c>
      <c r="N61" s="44">
        <f>AVERAGE(N62+N63+N64+N65)</f>
        <v>721040</v>
      </c>
      <c r="O61" s="231">
        <f t="shared" si="0"/>
        <v>110.16519278603165</v>
      </c>
      <c r="P61" s="231">
        <f t="shared" si="1"/>
        <v>32.71506352087115</v>
      </c>
    </row>
    <row r="62" spans="8:16" ht="15">
      <c r="H62" s="39">
        <v>6421</v>
      </c>
      <c r="I62" s="40" t="s">
        <v>730</v>
      </c>
      <c r="J62" s="40"/>
      <c r="K62" s="40"/>
      <c r="L62" s="44">
        <v>523830</v>
      </c>
      <c r="M62" s="44">
        <v>1600000</v>
      </c>
      <c r="N62" s="44">
        <v>612053</v>
      </c>
      <c r="O62" s="231">
        <f t="shared" si="0"/>
        <v>116.8419143615295</v>
      </c>
      <c r="P62" s="231">
        <f t="shared" si="1"/>
        <v>38.2533125</v>
      </c>
    </row>
    <row r="63" spans="8:16" ht="15">
      <c r="H63" s="39">
        <v>6422</v>
      </c>
      <c r="I63" s="40" t="s">
        <v>303</v>
      </c>
      <c r="J63" s="40"/>
      <c r="K63" s="40"/>
      <c r="L63" s="44">
        <v>10527</v>
      </c>
      <c r="M63" s="44">
        <v>450000</v>
      </c>
      <c r="N63" s="44">
        <v>101691</v>
      </c>
      <c r="O63" s="231">
        <f t="shared" si="0"/>
        <v>966.0017098888571</v>
      </c>
      <c r="P63" s="231">
        <f t="shared" si="1"/>
        <v>22.598</v>
      </c>
    </row>
    <row r="64" spans="8:16" ht="15">
      <c r="H64" s="39">
        <v>6423</v>
      </c>
      <c r="I64" s="40" t="s">
        <v>302</v>
      </c>
      <c r="J64" s="40"/>
      <c r="K64" s="40"/>
      <c r="L64" s="44">
        <v>218</v>
      </c>
      <c r="M64" s="44">
        <v>15000</v>
      </c>
      <c r="N64" s="44">
        <v>26</v>
      </c>
      <c r="O64" s="231">
        <f t="shared" si="0"/>
        <v>11.926605504587156</v>
      </c>
      <c r="P64" s="231">
        <f t="shared" si="1"/>
        <v>0.17333333333333334</v>
      </c>
    </row>
    <row r="65" spans="8:16" ht="15">
      <c r="H65" s="39">
        <v>6429</v>
      </c>
      <c r="I65" s="40" t="s">
        <v>301</v>
      </c>
      <c r="J65" s="40"/>
      <c r="K65" s="40"/>
      <c r="L65" s="44">
        <v>24633</v>
      </c>
      <c r="M65" s="44">
        <v>139000</v>
      </c>
      <c r="N65" s="44">
        <v>7270</v>
      </c>
      <c r="O65" s="231">
        <f t="shared" si="0"/>
        <v>29.513254577193198</v>
      </c>
      <c r="P65" s="231">
        <f t="shared" si="1"/>
        <v>5.23021582733813</v>
      </c>
    </row>
    <row r="66" spans="8:16" ht="15" customHeight="1">
      <c r="H66" s="51">
        <v>65</v>
      </c>
      <c r="I66" s="630" t="s">
        <v>69</v>
      </c>
      <c r="J66" s="630"/>
      <c r="K66" s="630"/>
      <c r="L66" s="153">
        <f>SUM(L67+L71+L75)</f>
        <v>1854017</v>
      </c>
      <c r="M66" s="153">
        <f>SUM(M67+M71+M75)</f>
        <v>5642557</v>
      </c>
      <c r="N66" s="153">
        <f>SUM(N67+N71+N75)</f>
        <v>1598789</v>
      </c>
      <c r="O66" s="230">
        <f t="shared" si="0"/>
        <v>86.23378318537533</v>
      </c>
      <c r="P66" s="230">
        <f t="shared" si="1"/>
        <v>28.33447672748366</v>
      </c>
    </row>
    <row r="67" spans="8:16" ht="15">
      <c r="H67" s="39">
        <v>651</v>
      </c>
      <c r="I67" s="40" t="s">
        <v>14</v>
      </c>
      <c r="J67" s="40"/>
      <c r="K67" s="40"/>
      <c r="L67" s="44">
        <f>SUM(L68+L69+L70)</f>
        <v>11504</v>
      </c>
      <c r="M67" s="44">
        <f>AVERAGE(M68+M69+M70)</f>
        <v>492557</v>
      </c>
      <c r="N67" s="44">
        <f>AVERAGE(N68+N69+N70)</f>
        <v>36710</v>
      </c>
      <c r="O67" s="231">
        <f t="shared" si="0"/>
        <v>319.1063977746871</v>
      </c>
      <c r="P67" s="231">
        <f t="shared" si="1"/>
        <v>7.452944532307935</v>
      </c>
    </row>
    <row r="68" spans="8:16" ht="15">
      <c r="H68" s="39">
        <v>6512</v>
      </c>
      <c r="I68" s="40" t="s">
        <v>306</v>
      </c>
      <c r="J68" s="40"/>
      <c r="K68" s="40"/>
      <c r="L68" s="44">
        <v>0</v>
      </c>
      <c r="M68" s="44">
        <v>0</v>
      </c>
      <c r="N68" s="44">
        <v>600</v>
      </c>
      <c r="O68" s="231">
        <v>0</v>
      </c>
      <c r="P68" s="231">
        <v>0</v>
      </c>
    </row>
    <row r="69" spans="8:16" ht="15">
      <c r="H69" s="39">
        <v>6513</v>
      </c>
      <c r="I69" s="40" t="s">
        <v>305</v>
      </c>
      <c r="J69" s="40"/>
      <c r="K69" s="40"/>
      <c r="L69" s="44">
        <v>2004</v>
      </c>
      <c r="M69" s="44">
        <v>30000</v>
      </c>
      <c r="N69" s="44">
        <v>3271</v>
      </c>
      <c r="O69" s="231">
        <f t="shared" si="0"/>
        <v>163.22355289421156</v>
      </c>
      <c r="P69" s="231">
        <v>0</v>
      </c>
    </row>
    <row r="70" spans="8:16" ht="15">
      <c r="H70" s="39">
        <v>6514</v>
      </c>
      <c r="I70" s="40" t="s">
        <v>304</v>
      </c>
      <c r="J70" s="40"/>
      <c r="K70" s="40"/>
      <c r="L70" s="44">
        <v>9500</v>
      </c>
      <c r="M70" s="44">
        <v>462557</v>
      </c>
      <c r="N70" s="44">
        <v>32839</v>
      </c>
      <c r="O70" s="231">
        <f t="shared" si="0"/>
        <v>345.6736842105263</v>
      </c>
      <c r="P70" s="231">
        <f t="shared" si="1"/>
        <v>7.099449365159321</v>
      </c>
    </row>
    <row r="71" spans="8:16" ht="15">
      <c r="H71" s="39">
        <v>652</v>
      </c>
      <c r="I71" s="40" t="s">
        <v>15</v>
      </c>
      <c r="J71" s="40"/>
      <c r="K71" s="40"/>
      <c r="L71" s="44">
        <f>SUM(L72+L73+L74)</f>
        <v>152307</v>
      </c>
      <c r="M71" s="44">
        <f>AVERAGE(M72+M73)</f>
        <v>400000</v>
      </c>
      <c r="N71" s="44">
        <f>AVERAGE(N72+N73+N74)</f>
        <v>47179</v>
      </c>
      <c r="O71" s="231">
        <v>0</v>
      </c>
      <c r="P71" s="231">
        <f t="shared" si="1"/>
        <v>11.79475</v>
      </c>
    </row>
    <row r="72" spans="8:16" ht="15">
      <c r="H72" s="39">
        <v>6522</v>
      </c>
      <c r="I72" s="40" t="s">
        <v>308</v>
      </c>
      <c r="J72" s="40"/>
      <c r="K72" s="40"/>
      <c r="L72" s="44">
        <v>13433</v>
      </c>
      <c r="M72" s="44">
        <v>200000</v>
      </c>
      <c r="N72" s="44">
        <v>7601</v>
      </c>
      <c r="O72" s="231">
        <f t="shared" si="0"/>
        <v>56.584530633514476</v>
      </c>
      <c r="P72" s="231">
        <f t="shared" si="1"/>
        <v>3.8004999999999995</v>
      </c>
    </row>
    <row r="73" spans="8:16" ht="15">
      <c r="H73" s="39">
        <v>6526</v>
      </c>
      <c r="I73" s="40" t="s">
        <v>307</v>
      </c>
      <c r="J73" s="40"/>
      <c r="K73" s="40"/>
      <c r="L73" s="44">
        <v>11516</v>
      </c>
      <c r="M73" s="44">
        <v>200000</v>
      </c>
      <c r="N73" s="44">
        <v>39578</v>
      </c>
      <c r="O73" s="231">
        <f t="shared" si="0"/>
        <v>343.67836054185483</v>
      </c>
      <c r="P73" s="231">
        <f t="shared" si="1"/>
        <v>19.789</v>
      </c>
    </row>
    <row r="74" spans="8:16" ht="15">
      <c r="H74" s="39">
        <v>6527</v>
      </c>
      <c r="I74" s="40" t="s">
        <v>309</v>
      </c>
      <c r="J74" s="40"/>
      <c r="K74" s="40"/>
      <c r="L74" s="44">
        <v>127358</v>
      </c>
      <c r="M74" s="44">
        <v>0</v>
      </c>
      <c r="N74" s="44">
        <v>0</v>
      </c>
      <c r="O74" s="231">
        <f t="shared" si="0"/>
        <v>0</v>
      </c>
      <c r="P74" s="231">
        <v>0</v>
      </c>
    </row>
    <row r="75" spans="8:16" ht="15">
      <c r="H75" s="39">
        <v>653</v>
      </c>
      <c r="I75" s="40" t="s">
        <v>56</v>
      </c>
      <c r="J75" s="40"/>
      <c r="K75" s="40"/>
      <c r="L75" s="44">
        <f>SUM(L77+L76)</f>
        <v>1690206</v>
      </c>
      <c r="M75" s="44">
        <f>AVERAGE(M76+M77)</f>
        <v>4750000</v>
      </c>
      <c r="N75" s="44">
        <f>AVERAGE(N76+N77)</f>
        <v>1514900</v>
      </c>
      <c r="O75" s="231">
        <f t="shared" si="0"/>
        <v>89.62812816899242</v>
      </c>
      <c r="P75" s="231">
        <f t="shared" si="1"/>
        <v>31.892631578947366</v>
      </c>
    </row>
    <row r="76" spans="8:16" ht="15">
      <c r="H76" s="501">
        <v>6531</v>
      </c>
      <c r="I76" s="219" t="s">
        <v>731</v>
      </c>
      <c r="J76" s="219"/>
      <c r="K76" s="220"/>
      <c r="L76" s="54">
        <v>1188580</v>
      </c>
      <c r="M76" s="54">
        <v>3100000</v>
      </c>
      <c r="N76" s="54">
        <v>779553</v>
      </c>
      <c r="O76" s="231">
        <f t="shared" si="0"/>
        <v>65.58691884433526</v>
      </c>
      <c r="P76" s="231">
        <f t="shared" si="1"/>
        <v>25.146870967741936</v>
      </c>
    </row>
    <row r="77" spans="8:16" ht="15">
      <c r="H77" s="501">
        <v>6532</v>
      </c>
      <c r="I77" s="219" t="s">
        <v>732</v>
      </c>
      <c r="J77" s="219"/>
      <c r="K77" s="220"/>
      <c r="L77" s="54">
        <v>501626</v>
      </c>
      <c r="M77" s="54">
        <v>1650000</v>
      </c>
      <c r="N77" s="54">
        <v>735347</v>
      </c>
      <c r="O77" s="241">
        <f t="shared" si="0"/>
        <v>146.5926806026801</v>
      </c>
      <c r="P77" s="231">
        <f t="shared" si="1"/>
        <v>44.56648484848485</v>
      </c>
    </row>
    <row r="78" spans="8:16" ht="36.75">
      <c r="H78" s="269" t="s">
        <v>9</v>
      </c>
      <c r="I78" s="147"/>
      <c r="J78" s="147"/>
      <c r="K78" s="198"/>
      <c r="L78" s="481" t="s">
        <v>750</v>
      </c>
      <c r="M78" s="484" t="s">
        <v>745</v>
      </c>
      <c r="N78" s="482" t="s">
        <v>751</v>
      </c>
      <c r="O78" s="486" t="s">
        <v>357</v>
      </c>
      <c r="P78" s="487" t="s">
        <v>357</v>
      </c>
    </row>
    <row r="79" spans="8:16" ht="15">
      <c r="H79" s="267" t="s">
        <v>10</v>
      </c>
      <c r="I79" s="268" t="s">
        <v>11</v>
      </c>
      <c r="J79" s="264"/>
      <c r="K79" s="265"/>
      <c r="L79" s="270">
        <v>1</v>
      </c>
      <c r="M79" s="483">
        <v>2</v>
      </c>
      <c r="N79" s="483">
        <v>3</v>
      </c>
      <c r="O79" s="272" t="s">
        <v>748</v>
      </c>
      <c r="P79" s="238" t="s">
        <v>749</v>
      </c>
    </row>
    <row r="80" spans="8:16" ht="15">
      <c r="H80" s="243" t="s">
        <v>1</v>
      </c>
      <c r="I80" s="244"/>
      <c r="J80" s="244"/>
      <c r="K80" s="244"/>
      <c r="L80" s="488"/>
      <c r="M80" s="488"/>
      <c r="N80" s="488"/>
      <c r="O80" s="489"/>
      <c r="P80" s="490"/>
    </row>
    <row r="81" spans="8:16" ht="15">
      <c r="H81" s="139">
        <v>66</v>
      </c>
      <c r="I81" s="155" t="s">
        <v>96</v>
      </c>
      <c r="J81" s="156"/>
      <c r="K81" s="157"/>
      <c r="L81" s="495">
        <f>SUM(L83+L85)</f>
        <v>71346</v>
      </c>
      <c r="M81" s="495">
        <f>SUM(M83+M85)</f>
        <v>380000</v>
      </c>
      <c r="N81" s="495">
        <f>SUM(N83+N85)</f>
        <v>211010</v>
      </c>
      <c r="O81" s="498">
        <f>SUM(N81/L81*100)</f>
        <v>295.7558938132481</v>
      </c>
      <c r="P81" s="498">
        <f aca="true" t="shared" si="2" ref="P81:P93">SUM(N81/M81*100)</f>
        <v>55.52894736842106</v>
      </c>
    </row>
    <row r="82" spans="8:16" ht="15" customHeight="1">
      <c r="H82" s="501">
        <v>661</v>
      </c>
      <c r="I82" s="631" t="s">
        <v>16</v>
      </c>
      <c r="J82" s="632"/>
      <c r="K82" s="632"/>
      <c r="L82" s="496"/>
      <c r="M82" s="496"/>
      <c r="N82" s="496"/>
      <c r="O82" s="499"/>
      <c r="P82" s="240"/>
    </row>
    <row r="83" spans="8:16" ht="15">
      <c r="H83" s="502"/>
      <c r="I83" s="633"/>
      <c r="J83" s="634"/>
      <c r="K83" s="634"/>
      <c r="L83" s="497">
        <v>11346</v>
      </c>
      <c r="M83" s="497">
        <f>SUM(M84)</f>
        <v>100000</v>
      </c>
      <c r="N83" s="497">
        <f>SUM(N84)</f>
        <v>38737</v>
      </c>
      <c r="O83" s="500">
        <f>SUM(N83/L83*100)</f>
        <v>341.4154768200247</v>
      </c>
      <c r="P83" s="229">
        <f t="shared" si="2"/>
        <v>38.737</v>
      </c>
    </row>
    <row r="84" spans="8:16" ht="15.75" customHeight="1">
      <c r="H84" s="502">
        <v>6615</v>
      </c>
      <c r="I84" s="221" t="s">
        <v>310</v>
      </c>
      <c r="J84" s="222"/>
      <c r="K84" s="223"/>
      <c r="L84" s="49">
        <v>11346</v>
      </c>
      <c r="M84" s="49">
        <v>100000</v>
      </c>
      <c r="N84" s="49">
        <v>38737</v>
      </c>
      <c r="O84" s="229">
        <f>SUM(N84/L84*100)</f>
        <v>341.4154768200247</v>
      </c>
      <c r="P84" s="229">
        <f t="shared" si="2"/>
        <v>38.737</v>
      </c>
    </row>
    <row r="85" spans="8:16" ht="15">
      <c r="H85" s="39">
        <v>663</v>
      </c>
      <c r="I85" s="149" t="s">
        <v>148</v>
      </c>
      <c r="J85" s="150"/>
      <c r="K85" s="151"/>
      <c r="L85" s="44">
        <v>60000</v>
      </c>
      <c r="M85" s="44">
        <f>SUM(M86)</f>
        <v>280000</v>
      </c>
      <c r="N85" s="44">
        <f>AVERAGE(N86+N87)</f>
        <v>172273</v>
      </c>
      <c r="O85" s="231">
        <f>SUM(N85/L85*100)</f>
        <v>287.12166666666667</v>
      </c>
      <c r="P85" s="231">
        <f t="shared" si="2"/>
        <v>61.52607142857143</v>
      </c>
    </row>
    <row r="86" spans="8:16" ht="15">
      <c r="H86" s="39">
        <v>6631</v>
      </c>
      <c r="I86" s="149" t="s">
        <v>92</v>
      </c>
      <c r="J86" s="150"/>
      <c r="K86" s="151"/>
      <c r="L86" s="44">
        <v>0</v>
      </c>
      <c r="M86" s="44">
        <v>280000</v>
      </c>
      <c r="N86" s="44">
        <v>0</v>
      </c>
      <c r="O86" s="231">
        <v>0</v>
      </c>
      <c r="P86" s="231">
        <f t="shared" si="2"/>
        <v>0</v>
      </c>
    </row>
    <row r="87" spans="8:16" ht="15">
      <c r="H87" s="39">
        <v>6632</v>
      </c>
      <c r="I87" s="149" t="s">
        <v>208</v>
      </c>
      <c r="J87" s="150"/>
      <c r="K87" s="151"/>
      <c r="L87" s="44">
        <v>60000</v>
      </c>
      <c r="M87" s="44">
        <v>0</v>
      </c>
      <c r="N87" s="44">
        <v>172273</v>
      </c>
      <c r="O87" s="231">
        <f>SUM(N87/L87*100)</f>
        <v>287.12166666666667</v>
      </c>
      <c r="P87" s="231">
        <v>0</v>
      </c>
    </row>
    <row r="88" spans="8:16" ht="15">
      <c r="H88" s="51">
        <v>68</v>
      </c>
      <c r="I88" s="158" t="s">
        <v>755</v>
      </c>
      <c r="J88" s="159"/>
      <c r="K88" s="160"/>
      <c r="L88" s="153">
        <f>SUM(L89+L92)</f>
        <v>17558</v>
      </c>
      <c r="M88" s="153">
        <f>SUM(M89+M92)</f>
        <v>122186</v>
      </c>
      <c r="N88" s="153">
        <f>SUM(N89+N92)</f>
        <v>87495</v>
      </c>
      <c r="O88" s="232">
        <f aca="true" t="shared" si="3" ref="O88:O93">SUM(N88/L88*100)</f>
        <v>498.31985419751675</v>
      </c>
      <c r="P88" s="230">
        <f t="shared" si="2"/>
        <v>71.60804020100502</v>
      </c>
    </row>
    <row r="89" spans="8:16" ht="15">
      <c r="H89" s="39">
        <v>681</v>
      </c>
      <c r="I89" s="39" t="s">
        <v>85</v>
      </c>
      <c r="J89" s="52"/>
      <c r="K89" s="52"/>
      <c r="L89" s="44">
        <v>17358</v>
      </c>
      <c r="M89" s="44">
        <f>AVERAGE(M90+M91)</f>
        <v>102000</v>
      </c>
      <c r="N89" s="44">
        <f>AVERAGE(N90+N91)</f>
        <v>7000</v>
      </c>
      <c r="O89" s="229">
        <f t="shared" si="3"/>
        <v>40.327226639013716</v>
      </c>
      <c r="P89" s="231">
        <f t="shared" si="2"/>
        <v>6.862745098039216</v>
      </c>
    </row>
    <row r="90" spans="8:16" ht="15">
      <c r="H90" s="39">
        <v>6815</v>
      </c>
      <c r="I90" s="39" t="s">
        <v>312</v>
      </c>
      <c r="J90" s="52"/>
      <c r="K90" s="52"/>
      <c r="L90" s="44">
        <v>11050</v>
      </c>
      <c r="M90" s="44">
        <v>82000</v>
      </c>
      <c r="N90" s="44">
        <v>7000</v>
      </c>
      <c r="O90" s="229">
        <f t="shared" si="3"/>
        <v>63.348416289592755</v>
      </c>
      <c r="P90" s="231">
        <f t="shared" si="2"/>
        <v>8.536585365853659</v>
      </c>
    </row>
    <row r="91" spans="8:16" ht="15">
      <c r="H91" s="39">
        <v>6819</v>
      </c>
      <c r="I91" s="608" t="s">
        <v>311</v>
      </c>
      <c r="J91" s="609"/>
      <c r="K91" s="610"/>
      <c r="L91" s="44">
        <v>6308</v>
      </c>
      <c r="M91" s="44">
        <v>20000</v>
      </c>
      <c r="N91" s="44">
        <v>0</v>
      </c>
      <c r="O91" s="229">
        <f t="shared" si="3"/>
        <v>0</v>
      </c>
      <c r="P91" s="231">
        <f t="shared" si="2"/>
        <v>0</v>
      </c>
    </row>
    <row r="92" spans="8:16" ht="15">
      <c r="H92" s="39">
        <v>683</v>
      </c>
      <c r="I92" s="39" t="s">
        <v>146</v>
      </c>
      <c r="J92" s="52"/>
      <c r="K92" s="52"/>
      <c r="L92" s="44">
        <v>200</v>
      </c>
      <c r="M92" s="44">
        <f>SUM(M93)</f>
        <v>20186</v>
      </c>
      <c r="N92" s="44">
        <f>SUM(N93)</f>
        <v>80495</v>
      </c>
      <c r="O92" s="49">
        <f t="shared" si="3"/>
        <v>40247.5</v>
      </c>
      <c r="P92" s="231">
        <f t="shared" si="2"/>
        <v>398.766471812147</v>
      </c>
    </row>
    <row r="93" spans="8:16" ht="15">
      <c r="H93" s="39">
        <v>6831</v>
      </c>
      <c r="I93" s="608" t="s">
        <v>313</v>
      </c>
      <c r="J93" s="609"/>
      <c r="K93" s="610"/>
      <c r="L93" s="44">
        <v>200</v>
      </c>
      <c r="M93" s="44">
        <v>20186</v>
      </c>
      <c r="N93" s="44">
        <v>80495</v>
      </c>
      <c r="O93" s="49">
        <f t="shared" si="3"/>
        <v>40247.5</v>
      </c>
      <c r="P93" s="231">
        <f t="shared" si="2"/>
        <v>398.766471812147</v>
      </c>
    </row>
    <row r="94" spans="8:16" ht="15">
      <c r="H94" s="251">
        <v>7</v>
      </c>
      <c r="I94" s="252" t="s">
        <v>2</v>
      </c>
      <c r="J94" s="253"/>
      <c r="K94" s="253"/>
      <c r="L94" s="249">
        <v>0</v>
      </c>
      <c r="M94" s="249">
        <v>0</v>
      </c>
      <c r="N94" s="249">
        <v>0</v>
      </c>
      <c r="O94" s="250">
        <v>0</v>
      </c>
      <c r="P94" s="258">
        <v>0</v>
      </c>
    </row>
    <row r="95" spans="8:16" ht="15">
      <c r="H95" s="53">
        <v>71</v>
      </c>
      <c r="I95" s="40" t="s">
        <v>17</v>
      </c>
      <c r="J95" s="40"/>
      <c r="K95" s="40"/>
      <c r="L95" s="44">
        <v>0</v>
      </c>
      <c r="M95" s="44">
        <v>0</v>
      </c>
      <c r="N95" s="44">
        <v>0</v>
      </c>
      <c r="O95" s="237">
        <v>0</v>
      </c>
      <c r="P95" s="237">
        <v>0</v>
      </c>
    </row>
    <row r="96" spans="8:16" ht="15" customHeight="1">
      <c r="H96" s="215">
        <v>711</v>
      </c>
      <c r="I96" s="625" t="s">
        <v>18</v>
      </c>
      <c r="J96" s="625"/>
      <c r="K96" s="625"/>
      <c r="L96" s="44">
        <v>0</v>
      </c>
      <c r="M96" s="44">
        <v>0</v>
      </c>
      <c r="N96" s="44">
        <v>0</v>
      </c>
      <c r="O96" s="44">
        <v>0</v>
      </c>
      <c r="P96" s="44">
        <v>0</v>
      </c>
    </row>
    <row r="97" spans="8:16" ht="15" customHeight="1">
      <c r="H97" s="53">
        <v>72</v>
      </c>
      <c r="I97" s="614" t="s">
        <v>51</v>
      </c>
      <c r="J97" s="614"/>
      <c r="K97" s="614"/>
      <c r="L97" s="44">
        <v>0</v>
      </c>
      <c r="M97" s="44">
        <v>0</v>
      </c>
      <c r="N97" s="44">
        <v>0</v>
      </c>
      <c r="O97" s="44">
        <v>0</v>
      </c>
      <c r="P97" s="44">
        <v>0</v>
      </c>
    </row>
    <row r="98" spans="8:16" ht="15">
      <c r="H98" s="215">
        <v>721</v>
      </c>
      <c r="I98" s="40" t="s">
        <v>19</v>
      </c>
      <c r="J98" s="40"/>
      <c r="K98" s="40"/>
      <c r="L98" s="44">
        <v>0</v>
      </c>
      <c r="M98" s="44">
        <v>0</v>
      </c>
      <c r="N98" s="44">
        <v>0</v>
      </c>
      <c r="O98" s="59">
        <v>0</v>
      </c>
      <c r="P98" s="59">
        <v>0</v>
      </c>
    </row>
    <row r="99" spans="8:16" ht="15">
      <c r="H99" s="254">
        <v>3</v>
      </c>
      <c r="I99" s="255" t="s">
        <v>3</v>
      </c>
      <c r="J99" s="256"/>
      <c r="K99" s="257"/>
      <c r="L99" s="249">
        <f>SUM(L100+L107+L135+L141+L145+L149)</f>
        <v>4278843</v>
      </c>
      <c r="M99" s="249">
        <f>SUM(M100+M107+M135+M141+M145+M149)</f>
        <v>11004055</v>
      </c>
      <c r="N99" s="249">
        <f>SUM(N100+N107+N135+N141+N145+N149)</f>
        <v>5319232</v>
      </c>
      <c r="O99" s="258">
        <f aca="true" t="shared" si="4" ref="O99:O169">ABS(N99/L99*100)</f>
        <v>124.31472713534943</v>
      </c>
      <c r="P99" s="258">
        <f aca="true" t="shared" si="5" ref="P99:P158">ABS(N99/M99*100)</f>
        <v>48.33883509306342</v>
      </c>
    </row>
    <row r="100" spans="8:16" ht="15">
      <c r="H100" s="53">
        <v>31</v>
      </c>
      <c r="I100" s="154" t="s">
        <v>86</v>
      </c>
      <c r="J100" s="154"/>
      <c r="K100" s="40"/>
      <c r="L100" s="153">
        <f>SUM(L101+L103+L105)</f>
        <v>972098</v>
      </c>
      <c r="M100" s="153">
        <f>SUM(M101+M103+M105)</f>
        <v>2527000</v>
      </c>
      <c r="N100" s="153">
        <f>SUM(N101+N103+N105)</f>
        <v>1264998</v>
      </c>
      <c r="O100" s="236">
        <f t="shared" si="4"/>
        <v>130.13070698633265</v>
      </c>
      <c r="P100" s="236">
        <f t="shared" si="5"/>
        <v>50.05927977839335</v>
      </c>
    </row>
    <row r="101" spans="8:16" ht="15">
      <c r="H101" s="215">
        <v>311</v>
      </c>
      <c r="I101" s="40" t="s">
        <v>759</v>
      </c>
      <c r="J101" s="40"/>
      <c r="K101" s="40"/>
      <c r="L101" s="44">
        <v>717827</v>
      </c>
      <c r="M101" s="44">
        <f>SUM(M102)</f>
        <v>2130000</v>
      </c>
      <c r="N101" s="44">
        <f>SUM(N102)</f>
        <v>1068685</v>
      </c>
      <c r="O101" s="235">
        <f t="shared" si="4"/>
        <v>148.87779367452046</v>
      </c>
      <c r="P101" s="235">
        <f t="shared" si="5"/>
        <v>50.173004694835676</v>
      </c>
    </row>
    <row r="102" spans="8:16" ht="15">
      <c r="H102" s="215">
        <v>3111</v>
      </c>
      <c r="I102" s="608" t="s">
        <v>314</v>
      </c>
      <c r="J102" s="609"/>
      <c r="K102" s="610"/>
      <c r="L102" s="44">
        <v>717827</v>
      </c>
      <c r="M102" s="44">
        <v>2130000</v>
      </c>
      <c r="N102" s="44">
        <v>1068685</v>
      </c>
      <c r="O102" s="231">
        <f t="shared" si="4"/>
        <v>148.87779367452046</v>
      </c>
      <c r="P102" s="231">
        <f t="shared" si="5"/>
        <v>50.173004694835676</v>
      </c>
    </row>
    <row r="103" spans="8:16" ht="15">
      <c r="H103" s="215">
        <v>312</v>
      </c>
      <c r="I103" s="40" t="s">
        <v>102</v>
      </c>
      <c r="J103" s="40"/>
      <c r="K103" s="40"/>
      <c r="L103" s="44">
        <v>136890</v>
      </c>
      <c r="M103" s="44">
        <f>SUM(M104)</f>
        <v>60000</v>
      </c>
      <c r="N103" s="44">
        <f>SUM(N104)</f>
        <v>27750</v>
      </c>
      <c r="O103" s="231">
        <f t="shared" si="4"/>
        <v>20.271751040981812</v>
      </c>
      <c r="P103" s="231">
        <f t="shared" si="5"/>
        <v>46.25</v>
      </c>
    </row>
    <row r="104" spans="8:16" ht="15">
      <c r="H104" s="215">
        <v>3121</v>
      </c>
      <c r="I104" s="40" t="s">
        <v>102</v>
      </c>
      <c r="J104" s="40"/>
      <c r="K104" s="40"/>
      <c r="L104" s="44">
        <v>136890</v>
      </c>
      <c r="M104" s="44">
        <v>60000</v>
      </c>
      <c r="N104" s="44">
        <v>27750</v>
      </c>
      <c r="O104" s="231">
        <f t="shared" si="4"/>
        <v>20.271751040981812</v>
      </c>
      <c r="P104" s="231">
        <f t="shared" si="5"/>
        <v>46.25</v>
      </c>
    </row>
    <row r="105" spans="8:16" ht="15">
      <c r="H105" s="215">
        <v>313</v>
      </c>
      <c r="I105" s="40" t="s">
        <v>88</v>
      </c>
      <c r="J105" s="40"/>
      <c r="K105" s="40"/>
      <c r="L105" s="44">
        <v>117381</v>
      </c>
      <c r="M105" s="44">
        <f>SUM(M106)</f>
        <v>337000</v>
      </c>
      <c r="N105" s="44">
        <f>SUM(N106)</f>
        <v>168563</v>
      </c>
      <c r="O105" s="231">
        <f t="shared" si="4"/>
        <v>143.60330888303898</v>
      </c>
      <c r="P105" s="231">
        <f t="shared" si="5"/>
        <v>50.018694362017804</v>
      </c>
    </row>
    <row r="106" spans="8:16" ht="15">
      <c r="H106" s="215">
        <v>3132</v>
      </c>
      <c r="I106" s="40" t="s">
        <v>315</v>
      </c>
      <c r="J106" s="40"/>
      <c r="K106" s="40"/>
      <c r="L106" s="44">
        <v>117381</v>
      </c>
      <c r="M106" s="44">
        <v>337000</v>
      </c>
      <c r="N106" s="44">
        <v>168563</v>
      </c>
      <c r="O106" s="231">
        <f t="shared" si="4"/>
        <v>143.60330888303898</v>
      </c>
      <c r="P106" s="231">
        <f t="shared" si="5"/>
        <v>50.018694362017804</v>
      </c>
    </row>
    <row r="107" spans="8:16" ht="15">
      <c r="H107" s="53">
        <v>32</v>
      </c>
      <c r="I107" s="154" t="s">
        <v>89</v>
      </c>
      <c r="J107" s="154"/>
      <c r="K107" s="40"/>
      <c r="L107" s="153">
        <f>SUM(L108+L112+L118+L128)</f>
        <v>2258401</v>
      </c>
      <c r="M107" s="153">
        <f>SUM(M108+M112+M118+M128)</f>
        <v>5484500</v>
      </c>
      <c r="N107" s="153">
        <f>SUM(N108+N112+N118+N128)</f>
        <v>2635597</v>
      </c>
      <c r="O107" s="230">
        <f t="shared" si="4"/>
        <v>116.70190546320163</v>
      </c>
      <c r="P107" s="230">
        <f t="shared" si="5"/>
        <v>48.05537423648464</v>
      </c>
    </row>
    <row r="108" spans="8:16" ht="15">
      <c r="H108" s="215">
        <v>321</v>
      </c>
      <c r="I108" s="41" t="s">
        <v>22</v>
      </c>
      <c r="J108" s="41"/>
      <c r="K108" s="41"/>
      <c r="L108" s="44">
        <v>13075</v>
      </c>
      <c r="M108" s="44">
        <f>AVERAGE(M109+M110+M111)</f>
        <v>89000</v>
      </c>
      <c r="N108" s="44">
        <f>AVERAGE(N109+N110+N111)</f>
        <v>27355</v>
      </c>
      <c r="O108" s="231">
        <f t="shared" si="4"/>
        <v>209.21606118546845</v>
      </c>
      <c r="P108" s="231">
        <f t="shared" si="5"/>
        <v>30.735955056179776</v>
      </c>
    </row>
    <row r="109" spans="8:16" ht="15">
      <c r="H109" s="215">
        <v>3211</v>
      </c>
      <c r="I109" s="215" t="s">
        <v>319</v>
      </c>
      <c r="J109" s="192"/>
      <c r="K109" s="224"/>
      <c r="L109" s="44">
        <v>10675</v>
      </c>
      <c r="M109" s="44">
        <v>30000</v>
      </c>
      <c r="N109" s="44">
        <v>8260</v>
      </c>
      <c r="O109" s="231">
        <f t="shared" si="4"/>
        <v>77.37704918032787</v>
      </c>
      <c r="P109" s="231">
        <f t="shared" si="5"/>
        <v>27.53333333333333</v>
      </c>
    </row>
    <row r="110" spans="8:16" ht="15">
      <c r="H110" s="215">
        <v>3212</v>
      </c>
      <c r="I110" s="41" t="s">
        <v>317</v>
      </c>
      <c r="J110" s="41"/>
      <c r="K110" s="41"/>
      <c r="L110" s="44">
        <v>1800</v>
      </c>
      <c r="M110" s="44">
        <v>40000</v>
      </c>
      <c r="N110" s="44">
        <v>15720</v>
      </c>
      <c r="O110" s="231">
        <f t="shared" si="4"/>
        <v>873.3333333333333</v>
      </c>
      <c r="P110" s="231">
        <f t="shared" si="5"/>
        <v>39.300000000000004</v>
      </c>
    </row>
    <row r="111" spans="8:16" ht="15">
      <c r="H111" s="215">
        <v>3213</v>
      </c>
      <c r="I111" s="41" t="s">
        <v>316</v>
      </c>
      <c r="J111" s="41"/>
      <c r="K111" s="41"/>
      <c r="L111" s="44">
        <v>600</v>
      </c>
      <c r="M111" s="44">
        <v>19000</v>
      </c>
      <c r="N111" s="44">
        <v>3375</v>
      </c>
      <c r="O111" s="231">
        <f t="shared" si="4"/>
        <v>562.5</v>
      </c>
      <c r="P111" s="231">
        <f t="shared" si="5"/>
        <v>17.763157894736842</v>
      </c>
    </row>
    <row r="112" spans="8:16" ht="15">
      <c r="H112" s="215">
        <v>322</v>
      </c>
      <c r="I112" s="40" t="s">
        <v>23</v>
      </c>
      <c r="J112" s="40"/>
      <c r="K112" s="40"/>
      <c r="L112" s="44">
        <f>SUM(L113+L114+L115+L116)</f>
        <v>435331</v>
      </c>
      <c r="M112" s="44">
        <f>AVERAGE(M113+M114+M115+M116+M117)</f>
        <v>742000</v>
      </c>
      <c r="N112" s="44">
        <f>AVERAGE(N113+N114+N115+N116+N117)</f>
        <v>241443</v>
      </c>
      <c r="O112" s="231">
        <f t="shared" si="4"/>
        <v>55.461935860299405</v>
      </c>
      <c r="P112" s="231">
        <f t="shared" si="5"/>
        <v>32.53948787061995</v>
      </c>
    </row>
    <row r="113" spans="8:16" ht="15">
      <c r="H113" s="215">
        <v>3221</v>
      </c>
      <c r="I113" s="40" t="s">
        <v>322</v>
      </c>
      <c r="J113" s="40"/>
      <c r="K113" s="40"/>
      <c r="L113" s="44">
        <v>57009</v>
      </c>
      <c r="M113" s="44">
        <v>125000</v>
      </c>
      <c r="N113" s="44">
        <v>59190</v>
      </c>
      <c r="O113" s="231">
        <f t="shared" si="4"/>
        <v>103.82571172972688</v>
      </c>
      <c r="P113" s="231">
        <f t="shared" si="5"/>
        <v>47.352</v>
      </c>
    </row>
    <row r="114" spans="8:16" ht="15">
      <c r="H114" s="215">
        <v>3223</v>
      </c>
      <c r="I114" s="608" t="s">
        <v>758</v>
      </c>
      <c r="J114" s="609"/>
      <c r="K114" s="610"/>
      <c r="L114" s="44">
        <v>300159</v>
      </c>
      <c r="M114" s="44">
        <v>505000</v>
      </c>
      <c r="N114" s="44">
        <v>134244</v>
      </c>
      <c r="O114" s="231">
        <f t="shared" si="4"/>
        <v>44.72429612305478</v>
      </c>
      <c r="P114" s="231">
        <f t="shared" si="5"/>
        <v>26.5829702970297</v>
      </c>
    </row>
    <row r="115" spans="8:16" ht="15">
      <c r="H115" s="215">
        <v>3224</v>
      </c>
      <c r="I115" s="40" t="s">
        <v>321</v>
      </c>
      <c r="J115" s="40"/>
      <c r="K115" s="40"/>
      <c r="L115" s="44">
        <v>64913</v>
      </c>
      <c r="M115" s="44">
        <v>85000</v>
      </c>
      <c r="N115" s="44">
        <v>37858</v>
      </c>
      <c r="O115" s="231">
        <f t="shared" si="4"/>
        <v>58.32113752253015</v>
      </c>
      <c r="P115" s="231">
        <f t="shared" si="5"/>
        <v>44.538823529411765</v>
      </c>
    </row>
    <row r="116" spans="8:16" ht="15">
      <c r="H116" s="215">
        <v>3225</v>
      </c>
      <c r="I116" s="608" t="s">
        <v>320</v>
      </c>
      <c r="J116" s="609"/>
      <c r="K116" s="610"/>
      <c r="L116" s="44">
        <v>13250</v>
      </c>
      <c r="M116" s="44">
        <v>25000</v>
      </c>
      <c r="N116" s="44">
        <v>10151</v>
      </c>
      <c r="O116" s="231">
        <f t="shared" si="4"/>
        <v>76.61132075471698</v>
      </c>
      <c r="P116" s="231">
        <f t="shared" si="5"/>
        <v>40.604</v>
      </c>
    </row>
    <row r="117" spans="8:16" ht="15">
      <c r="H117" s="215">
        <v>3227</v>
      </c>
      <c r="I117" s="216" t="s">
        <v>688</v>
      </c>
      <c r="J117" s="217"/>
      <c r="K117" s="218"/>
      <c r="L117" s="44">
        <v>0</v>
      </c>
      <c r="M117" s="44">
        <v>2000</v>
      </c>
      <c r="N117" s="44">
        <v>0</v>
      </c>
      <c r="O117" s="231">
        <v>0</v>
      </c>
      <c r="P117" s="231">
        <f t="shared" si="5"/>
        <v>0</v>
      </c>
    </row>
    <row r="118" spans="8:16" ht="15">
      <c r="H118" s="215">
        <v>323</v>
      </c>
      <c r="I118" s="40" t="s">
        <v>90</v>
      </c>
      <c r="J118" s="40"/>
      <c r="K118" s="40"/>
      <c r="L118" s="44">
        <f>SUM(L119+L120+L121+L122+L123+L124+L125+L126+L127)</f>
        <v>1529266</v>
      </c>
      <c r="M118" s="44">
        <f>AVERAGE(M119+M120+M121+M122+M123+M124+M125+M126+M127)</f>
        <v>3456500</v>
      </c>
      <c r="N118" s="44">
        <f>AVERAGE(N119+N120+N121+N122+N123+N124+N125+N126+N127)</f>
        <v>2005858</v>
      </c>
      <c r="O118" s="231">
        <f t="shared" si="4"/>
        <v>131.1647548562513</v>
      </c>
      <c r="P118" s="231">
        <f t="shared" si="5"/>
        <v>58.03147692752785</v>
      </c>
    </row>
    <row r="119" spans="8:16" ht="15">
      <c r="H119" s="215">
        <v>3231</v>
      </c>
      <c r="I119" s="40" t="s">
        <v>323</v>
      </c>
      <c r="J119" s="40"/>
      <c r="K119" s="40"/>
      <c r="L119" s="44">
        <v>78309</v>
      </c>
      <c r="M119" s="44">
        <v>156000</v>
      </c>
      <c r="N119" s="44">
        <v>87874</v>
      </c>
      <c r="O119" s="231">
        <f t="shared" si="4"/>
        <v>112.21443256841488</v>
      </c>
      <c r="P119" s="231">
        <f t="shared" si="5"/>
        <v>56.32948717948718</v>
      </c>
    </row>
    <row r="120" spans="8:16" ht="15">
      <c r="H120" s="215">
        <v>3232</v>
      </c>
      <c r="I120" s="40" t="s">
        <v>324</v>
      </c>
      <c r="J120" s="40"/>
      <c r="K120" s="40"/>
      <c r="L120" s="44">
        <v>456759</v>
      </c>
      <c r="M120" s="44">
        <v>535000</v>
      </c>
      <c r="N120" s="44">
        <v>612034</v>
      </c>
      <c r="O120" s="231">
        <f t="shared" si="4"/>
        <v>133.9949513857417</v>
      </c>
      <c r="P120" s="231">
        <f t="shared" si="5"/>
        <v>114.3988785046729</v>
      </c>
    </row>
    <row r="121" spans="8:16" ht="15">
      <c r="H121" s="215">
        <v>3233</v>
      </c>
      <c r="I121" s="40" t="s">
        <v>325</v>
      </c>
      <c r="J121" s="40"/>
      <c r="K121" s="40"/>
      <c r="L121" s="44">
        <v>89334</v>
      </c>
      <c r="M121" s="44">
        <v>160000</v>
      </c>
      <c r="N121" s="44">
        <v>126381</v>
      </c>
      <c r="O121" s="231">
        <f t="shared" si="4"/>
        <v>141.47021290885888</v>
      </c>
      <c r="P121" s="231">
        <f t="shared" si="5"/>
        <v>78.988125</v>
      </c>
    </row>
    <row r="122" spans="8:16" ht="15">
      <c r="H122" s="215">
        <v>3234</v>
      </c>
      <c r="I122" s="608" t="s">
        <v>326</v>
      </c>
      <c r="J122" s="609"/>
      <c r="K122" s="610"/>
      <c r="L122" s="44">
        <v>530363</v>
      </c>
      <c r="M122" s="44">
        <v>1545000</v>
      </c>
      <c r="N122" s="44">
        <v>709452</v>
      </c>
      <c r="O122" s="231">
        <f t="shared" si="4"/>
        <v>133.76724997784538</v>
      </c>
      <c r="P122" s="231">
        <f t="shared" si="5"/>
        <v>45.91922330097088</v>
      </c>
    </row>
    <row r="123" spans="8:16" ht="15">
      <c r="H123" s="215">
        <v>3235</v>
      </c>
      <c r="I123" s="39" t="s">
        <v>332</v>
      </c>
      <c r="J123" s="40"/>
      <c r="K123" s="40"/>
      <c r="L123" s="44">
        <v>62752</v>
      </c>
      <c r="M123" s="44">
        <v>170000</v>
      </c>
      <c r="N123" s="44">
        <v>47037</v>
      </c>
      <c r="O123" s="231">
        <f t="shared" si="4"/>
        <v>74.95697348291688</v>
      </c>
      <c r="P123" s="231">
        <f t="shared" si="5"/>
        <v>27.668823529411764</v>
      </c>
    </row>
    <row r="124" spans="8:16" ht="15">
      <c r="H124" s="215">
        <v>3236</v>
      </c>
      <c r="I124" s="40" t="s">
        <v>328</v>
      </c>
      <c r="J124" s="40"/>
      <c r="K124" s="40"/>
      <c r="L124" s="44">
        <v>25080</v>
      </c>
      <c r="M124" s="44">
        <v>20000</v>
      </c>
      <c r="N124" s="44">
        <v>2700</v>
      </c>
      <c r="O124" s="231">
        <f t="shared" si="4"/>
        <v>10.76555023923445</v>
      </c>
      <c r="P124" s="231">
        <f t="shared" si="5"/>
        <v>13.5</v>
      </c>
    </row>
    <row r="125" spans="8:16" ht="15">
      <c r="H125" s="215">
        <v>3237</v>
      </c>
      <c r="I125" s="40" t="s">
        <v>329</v>
      </c>
      <c r="J125" s="40"/>
      <c r="K125" s="40"/>
      <c r="L125" s="44">
        <v>247954</v>
      </c>
      <c r="M125" s="44">
        <v>672500</v>
      </c>
      <c r="N125" s="44">
        <v>321720</v>
      </c>
      <c r="O125" s="231">
        <f t="shared" si="4"/>
        <v>129.74987296030716</v>
      </c>
      <c r="P125" s="231">
        <f t="shared" si="5"/>
        <v>47.83940520446097</v>
      </c>
    </row>
    <row r="126" spans="8:16" ht="15">
      <c r="H126" s="215">
        <v>3238</v>
      </c>
      <c r="I126" s="608" t="s">
        <v>330</v>
      </c>
      <c r="J126" s="609"/>
      <c r="K126" s="610"/>
      <c r="L126" s="44">
        <v>32835</v>
      </c>
      <c r="M126" s="44">
        <v>64000</v>
      </c>
      <c r="N126" s="44">
        <v>27512</v>
      </c>
      <c r="O126" s="231">
        <f t="shared" si="4"/>
        <v>83.78864017054973</v>
      </c>
      <c r="P126" s="231">
        <f t="shared" si="5"/>
        <v>42.9875</v>
      </c>
    </row>
    <row r="127" spans="8:16" ht="15">
      <c r="H127" s="215">
        <v>3239</v>
      </c>
      <c r="I127" s="608" t="s">
        <v>331</v>
      </c>
      <c r="J127" s="609"/>
      <c r="K127" s="610"/>
      <c r="L127" s="44">
        <v>5880</v>
      </c>
      <c r="M127" s="44">
        <v>134000</v>
      </c>
      <c r="N127" s="44">
        <v>71148</v>
      </c>
      <c r="O127" s="231">
        <f t="shared" si="4"/>
        <v>1210</v>
      </c>
      <c r="P127" s="231">
        <f t="shared" si="5"/>
        <v>53.0955223880597</v>
      </c>
    </row>
    <row r="128" spans="8:16" ht="15">
      <c r="H128" s="215">
        <v>329</v>
      </c>
      <c r="I128" s="40" t="s">
        <v>25</v>
      </c>
      <c r="J128" s="40"/>
      <c r="K128" s="40"/>
      <c r="L128" s="44">
        <f>SUM(L134+L133+L132+L131+L130+L129)</f>
        <v>280729</v>
      </c>
      <c r="M128" s="44">
        <f>AVERAGE(M129+M130+M131+M132+M133+M134)</f>
        <v>1197000</v>
      </c>
      <c r="N128" s="44">
        <f>AVERAGE(N129+N130+N131+N132+N133+N134)</f>
        <v>360941</v>
      </c>
      <c r="O128" s="231">
        <f t="shared" si="4"/>
        <v>128.57275165729226</v>
      </c>
      <c r="P128" s="231">
        <f t="shared" si="5"/>
        <v>30.153801169590643</v>
      </c>
    </row>
    <row r="129" spans="8:16" ht="15">
      <c r="H129" s="215">
        <v>3291</v>
      </c>
      <c r="I129" s="40" t="s">
        <v>333</v>
      </c>
      <c r="J129" s="40"/>
      <c r="K129" s="40"/>
      <c r="L129" s="44">
        <v>0</v>
      </c>
      <c r="M129" s="44">
        <v>40000</v>
      </c>
      <c r="N129" s="44">
        <v>13712</v>
      </c>
      <c r="O129" s="231">
        <v>0</v>
      </c>
      <c r="P129" s="231">
        <f t="shared" si="5"/>
        <v>34.28</v>
      </c>
    </row>
    <row r="130" spans="8:16" ht="15">
      <c r="H130" s="215">
        <v>3292</v>
      </c>
      <c r="I130" s="608" t="s">
        <v>334</v>
      </c>
      <c r="J130" s="609"/>
      <c r="K130" s="610"/>
      <c r="L130" s="44">
        <v>29407</v>
      </c>
      <c r="M130" s="44">
        <v>47000</v>
      </c>
      <c r="N130" s="44">
        <v>13177</v>
      </c>
      <c r="O130" s="231">
        <f t="shared" si="4"/>
        <v>44.809059067568946</v>
      </c>
      <c r="P130" s="231">
        <f t="shared" si="5"/>
        <v>28.03617021276596</v>
      </c>
    </row>
    <row r="131" spans="8:16" ht="15">
      <c r="H131" s="215">
        <v>3293</v>
      </c>
      <c r="I131" s="608" t="s">
        <v>335</v>
      </c>
      <c r="J131" s="609"/>
      <c r="K131" s="610"/>
      <c r="L131" s="44">
        <v>65203</v>
      </c>
      <c r="M131" s="44">
        <v>125000</v>
      </c>
      <c r="N131" s="44">
        <v>65599</v>
      </c>
      <c r="O131" s="231">
        <f t="shared" si="4"/>
        <v>100.60733401837338</v>
      </c>
      <c r="P131" s="231">
        <f t="shared" si="5"/>
        <v>52.479200000000006</v>
      </c>
    </row>
    <row r="132" spans="8:16" ht="15">
      <c r="H132" s="215">
        <v>3294</v>
      </c>
      <c r="I132" s="608" t="s">
        <v>336</v>
      </c>
      <c r="J132" s="609"/>
      <c r="K132" s="610"/>
      <c r="L132" s="44">
        <v>21478</v>
      </c>
      <c r="M132" s="44">
        <v>30000</v>
      </c>
      <c r="N132" s="44">
        <v>17352</v>
      </c>
      <c r="O132" s="231">
        <f t="shared" si="4"/>
        <v>80.78964521836298</v>
      </c>
      <c r="P132" s="231">
        <f t="shared" si="5"/>
        <v>57.84</v>
      </c>
    </row>
    <row r="133" spans="8:16" ht="15">
      <c r="H133" s="215">
        <v>3295</v>
      </c>
      <c r="I133" s="608" t="s">
        <v>337</v>
      </c>
      <c r="J133" s="609"/>
      <c r="K133" s="610"/>
      <c r="L133" s="44">
        <v>587</v>
      </c>
      <c r="M133" s="44">
        <v>5000</v>
      </c>
      <c r="N133" s="44">
        <v>6900</v>
      </c>
      <c r="O133" s="231">
        <f t="shared" si="4"/>
        <v>1175.4684838160135</v>
      </c>
      <c r="P133" s="231">
        <f t="shared" si="5"/>
        <v>138</v>
      </c>
    </row>
    <row r="134" spans="8:16" ht="15">
      <c r="H134" s="215">
        <v>3299</v>
      </c>
      <c r="I134" s="40" t="s">
        <v>25</v>
      </c>
      <c r="J134" s="40"/>
      <c r="K134" s="40"/>
      <c r="L134" s="44">
        <v>164054</v>
      </c>
      <c r="M134" s="44">
        <v>950000</v>
      </c>
      <c r="N134" s="44">
        <v>244201</v>
      </c>
      <c r="O134" s="231">
        <f t="shared" si="4"/>
        <v>148.85403586623917</v>
      </c>
      <c r="P134" s="231">
        <f t="shared" si="5"/>
        <v>25.705368421052633</v>
      </c>
    </row>
    <row r="135" spans="8:16" ht="15">
      <c r="H135" s="53">
        <v>34</v>
      </c>
      <c r="I135" s="154" t="s">
        <v>91</v>
      </c>
      <c r="J135" s="154"/>
      <c r="K135" s="40"/>
      <c r="L135" s="153">
        <f>SUM(L136+L138)</f>
        <v>45284</v>
      </c>
      <c r="M135" s="153">
        <f>SUM(M136+M138)</f>
        <v>192055</v>
      </c>
      <c r="N135" s="153">
        <f>SUM(N136+N138)</f>
        <v>81395</v>
      </c>
      <c r="O135" s="230">
        <f t="shared" si="4"/>
        <v>179.74339722639343</v>
      </c>
      <c r="P135" s="230">
        <f t="shared" si="5"/>
        <v>42.38108875061831</v>
      </c>
    </row>
    <row r="136" spans="8:16" ht="15">
      <c r="H136" s="215">
        <v>342</v>
      </c>
      <c r="I136" s="40" t="s">
        <v>26</v>
      </c>
      <c r="J136" s="40"/>
      <c r="K136" s="40"/>
      <c r="L136" s="44">
        <v>0</v>
      </c>
      <c r="M136" s="44">
        <f>SUM(M137)</f>
        <v>99055</v>
      </c>
      <c r="N136" s="44">
        <f>SUM(N137)</f>
        <v>18128</v>
      </c>
      <c r="O136" s="231">
        <v>0</v>
      </c>
      <c r="P136" s="231">
        <f t="shared" si="5"/>
        <v>18.300943920044418</v>
      </c>
    </row>
    <row r="137" spans="8:16" ht="15">
      <c r="H137" s="215">
        <v>3423</v>
      </c>
      <c r="I137" s="40" t="s">
        <v>689</v>
      </c>
      <c r="J137" s="40"/>
      <c r="K137" s="40"/>
      <c r="L137" s="44">
        <v>0</v>
      </c>
      <c r="M137" s="44">
        <v>99055</v>
      </c>
      <c r="N137" s="44">
        <v>18128</v>
      </c>
      <c r="O137" s="231">
        <v>0</v>
      </c>
      <c r="P137" s="231">
        <f t="shared" si="5"/>
        <v>18.300943920044418</v>
      </c>
    </row>
    <row r="138" spans="8:16" ht="15">
      <c r="H138" s="215">
        <v>343</v>
      </c>
      <c r="I138" s="40" t="s">
        <v>237</v>
      </c>
      <c r="J138" s="40"/>
      <c r="K138" s="40"/>
      <c r="L138" s="44">
        <v>45284</v>
      </c>
      <c r="M138" s="44">
        <f>AVERAGE(M139+M140)</f>
        <v>93000</v>
      </c>
      <c r="N138" s="44">
        <f>AVERAGE(N139+N140)</f>
        <v>63267</v>
      </c>
      <c r="O138" s="231">
        <f t="shared" si="4"/>
        <v>139.7115979153785</v>
      </c>
      <c r="P138" s="231">
        <f t="shared" si="5"/>
        <v>68.02903225806452</v>
      </c>
    </row>
    <row r="139" spans="8:16" ht="15">
      <c r="H139" s="215">
        <v>3431</v>
      </c>
      <c r="I139" s="40" t="s">
        <v>339</v>
      </c>
      <c r="J139" s="40"/>
      <c r="K139" s="40"/>
      <c r="L139" s="44">
        <v>36795</v>
      </c>
      <c r="M139" s="44">
        <v>83000</v>
      </c>
      <c r="N139" s="44">
        <v>62513</v>
      </c>
      <c r="O139" s="231">
        <f t="shared" si="4"/>
        <v>169.89536621823618</v>
      </c>
      <c r="P139" s="231">
        <f t="shared" si="5"/>
        <v>75.31686746987953</v>
      </c>
    </row>
    <row r="140" spans="8:16" ht="15">
      <c r="H140" s="215">
        <v>3433</v>
      </c>
      <c r="I140" s="40" t="s">
        <v>757</v>
      </c>
      <c r="J140" s="40"/>
      <c r="K140" s="40"/>
      <c r="L140" s="44">
        <v>8309</v>
      </c>
      <c r="M140" s="44">
        <v>10000</v>
      </c>
      <c r="N140" s="44">
        <v>754</v>
      </c>
      <c r="O140" s="231">
        <f t="shared" si="4"/>
        <v>9.074497532795764</v>
      </c>
      <c r="P140" s="231">
        <f t="shared" si="5"/>
        <v>7.539999999999999</v>
      </c>
    </row>
    <row r="141" spans="8:16" ht="15">
      <c r="H141" s="53">
        <v>36</v>
      </c>
      <c r="I141" s="616" t="s">
        <v>38</v>
      </c>
      <c r="J141" s="616"/>
      <c r="K141" s="616"/>
      <c r="L141" s="153">
        <f>SUM(L142)</f>
        <v>414708</v>
      </c>
      <c r="M141" s="153">
        <f>SUM(M142)</f>
        <v>820000</v>
      </c>
      <c r="N141" s="153">
        <f>SUM(N142)</f>
        <v>444675</v>
      </c>
      <c r="O141" s="230">
        <f t="shared" si="4"/>
        <v>107.22604820741341</v>
      </c>
      <c r="P141" s="230">
        <f t="shared" si="5"/>
        <v>54.228658536585364</v>
      </c>
    </row>
    <row r="142" spans="8:16" ht="15">
      <c r="H142" s="215">
        <v>363</v>
      </c>
      <c r="I142" s="40" t="s">
        <v>135</v>
      </c>
      <c r="J142" s="40"/>
      <c r="K142" s="40"/>
      <c r="L142" s="44">
        <v>414708</v>
      </c>
      <c r="M142" s="44">
        <v>820000</v>
      </c>
      <c r="N142" s="44">
        <f>SUM(N143+N144)</f>
        <v>444675</v>
      </c>
      <c r="O142" s="231">
        <f t="shared" si="4"/>
        <v>107.22604820741341</v>
      </c>
      <c r="P142" s="231">
        <f t="shared" si="5"/>
        <v>54.228658536585364</v>
      </c>
    </row>
    <row r="143" spans="8:16" ht="15">
      <c r="H143" s="503">
        <v>3631</v>
      </c>
      <c r="I143" s="225" t="s">
        <v>340</v>
      </c>
      <c r="J143" s="219"/>
      <c r="K143" s="219"/>
      <c r="L143" s="44">
        <v>414708</v>
      </c>
      <c r="M143" s="44">
        <v>820000</v>
      </c>
      <c r="N143" s="44">
        <v>415838</v>
      </c>
      <c r="O143" s="231">
        <f t="shared" si="4"/>
        <v>100.27248087811182</v>
      </c>
      <c r="P143" s="231">
        <f t="shared" si="5"/>
        <v>50.711951219512194</v>
      </c>
    </row>
    <row r="144" spans="8:16" ht="15">
      <c r="H144" s="503">
        <v>3632</v>
      </c>
      <c r="I144" s="225" t="s">
        <v>741</v>
      </c>
      <c r="J144" s="219"/>
      <c r="K144" s="219"/>
      <c r="L144" s="44">
        <v>0</v>
      </c>
      <c r="M144" s="44">
        <v>0</v>
      </c>
      <c r="N144" s="44">
        <v>28837</v>
      </c>
      <c r="O144" s="231">
        <v>0</v>
      </c>
      <c r="P144" s="231">
        <v>0</v>
      </c>
    </row>
    <row r="145" spans="8:16" ht="15">
      <c r="H145" s="140">
        <v>37</v>
      </c>
      <c r="I145" s="617" t="s">
        <v>52</v>
      </c>
      <c r="J145" s="618"/>
      <c r="K145" s="618"/>
      <c r="L145" s="153">
        <f>SUM(L146)</f>
        <v>277852</v>
      </c>
      <c r="M145" s="153">
        <f>SUM(M146)</f>
        <v>508500</v>
      </c>
      <c r="N145" s="153">
        <f>SUM(N146)</f>
        <v>260300</v>
      </c>
      <c r="O145" s="230">
        <f t="shared" si="4"/>
        <v>93.68296791097418</v>
      </c>
      <c r="P145" s="230">
        <f t="shared" si="5"/>
        <v>51.18977384464111</v>
      </c>
    </row>
    <row r="146" spans="8:16" ht="15">
      <c r="H146" s="215">
        <v>372</v>
      </c>
      <c r="I146" s="619" t="s">
        <v>28</v>
      </c>
      <c r="J146" s="619"/>
      <c r="K146" s="619"/>
      <c r="L146" s="44">
        <v>277852</v>
      </c>
      <c r="M146" s="44">
        <f>AVERAGE(M147+M148)</f>
        <v>508500</v>
      </c>
      <c r="N146" s="44">
        <f>SUM(N147+N148)</f>
        <v>260300</v>
      </c>
      <c r="O146" s="231">
        <f t="shared" si="4"/>
        <v>93.68296791097418</v>
      </c>
      <c r="P146" s="231">
        <f t="shared" si="5"/>
        <v>51.18977384464111</v>
      </c>
    </row>
    <row r="147" spans="8:16" ht="17.25" customHeight="1">
      <c r="H147" s="215">
        <v>3721</v>
      </c>
      <c r="I147" s="611" t="s">
        <v>341</v>
      </c>
      <c r="J147" s="612"/>
      <c r="K147" s="613"/>
      <c r="L147" s="44">
        <v>268352</v>
      </c>
      <c r="M147" s="44">
        <v>438500</v>
      </c>
      <c r="N147" s="44">
        <v>260300</v>
      </c>
      <c r="O147" s="231">
        <f t="shared" si="4"/>
        <v>96.99946339136656</v>
      </c>
      <c r="P147" s="241">
        <f t="shared" si="5"/>
        <v>59.36145952109464</v>
      </c>
    </row>
    <row r="148" spans="8:16" ht="17.25" customHeight="1">
      <c r="H148" s="215">
        <v>3722</v>
      </c>
      <c r="I148" s="611" t="s">
        <v>342</v>
      </c>
      <c r="J148" s="612"/>
      <c r="K148" s="613"/>
      <c r="L148" s="44">
        <v>9500</v>
      </c>
      <c r="M148" s="44">
        <v>70000</v>
      </c>
      <c r="N148" s="44">
        <v>0</v>
      </c>
      <c r="O148" s="231">
        <f t="shared" si="4"/>
        <v>0</v>
      </c>
      <c r="P148" s="241">
        <f t="shared" si="5"/>
        <v>0</v>
      </c>
    </row>
    <row r="149" spans="8:16" ht="15">
      <c r="H149" s="53">
        <v>38</v>
      </c>
      <c r="I149" s="504" t="s">
        <v>103</v>
      </c>
      <c r="J149" s="154"/>
      <c r="K149" s="154"/>
      <c r="L149" s="234">
        <f>SUM(L150+L152)</f>
        <v>310500</v>
      </c>
      <c r="M149" s="234">
        <f>SUM(M150+M152)</f>
        <v>1472000</v>
      </c>
      <c r="N149" s="234">
        <f>SUM(N150+N152)</f>
        <v>632267</v>
      </c>
      <c r="O149" s="230">
        <f t="shared" si="4"/>
        <v>203.62866344605476</v>
      </c>
      <c r="P149" s="240">
        <f t="shared" si="5"/>
        <v>42.95292119565217</v>
      </c>
    </row>
    <row r="150" spans="8:16" ht="15">
      <c r="H150" s="215">
        <v>381</v>
      </c>
      <c r="I150" s="41" t="s">
        <v>92</v>
      </c>
      <c r="J150" s="40"/>
      <c r="K150" s="40"/>
      <c r="L150" s="44">
        <v>310500</v>
      </c>
      <c r="M150" s="44">
        <f>SUM(M151)</f>
        <v>1272000</v>
      </c>
      <c r="N150" s="44">
        <f>SUM(N151)</f>
        <v>487267</v>
      </c>
      <c r="O150" s="231">
        <f t="shared" si="4"/>
        <v>156.92979066022542</v>
      </c>
      <c r="P150" s="241">
        <f t="shared" si="5"/>
        <v>38.30715408805032</v>
      </c>
    </row>
    <row r="151" spans="8:16" ht="15">
      <c r="H151" s="505">
        <v>3811</v>
      </c>
      <c r="I151" s="185" t="s">
        <v>742</v>
      </c>
      <c r="J151" s="42"/>
      <c r="K151" s="42"/>
      <c r="L151" s="44">
        <v>310500</v>
      </c>
      <c r="M151" s="44">
        <v>1272000</v>
      </c>
      <c r="N151" s="44">
        <v>487267</v>
      </c>
      <c r="O151" s="231">
        <f t="shared" si="4"/>
        <v>156.92979066022542</v>
      </c>
      <c r="P151" s="241">
        <f t="shared" si="5"/>
        <v>38.30715408805032</v>
      </c>
    </row>
    <row r="152" spans="8:16" ht="15">
      <c r="H152" s="505">
        <v>382</v>
      </c>
      <c r="I152" s="185" t="s">
        <v>208</v>
      </c>
      <c r="J152" s="42"/>
      <c r="K152" s="42"/>
      <c r="L152" s="44">
        <v>0</v>
      </c>
      <c r="M152" s="44">
        <f>SUM(M153)</f>
        <v>200000</v>
      </c>
      <c r="N152" s="44">
        <f>SUM(N153)</f>
        <v>145000</v>
      </c>
      <c r="O152" s="231">
        <v>0</v>
      </c>
      <c r="P152" s="241">
        <f t="shared" si="5"/>
        <v>72.5</v>
      </c>
    </row>
    <row r="153" spans="8:16" ht="15">
      <c r="H153" s="505">
        <v>3821</v>
      </c>
      <c r="I153" s="185" t="s">
        <v>690</v>
      </c>
      <c r="J153" s="42"/>
      <c r="K153" s="42"/>
      <c r="L153" s="44">
        <v>0</v>
      </c>
      <c r="M153" s="44">
        <v>200000</v>
      </c>
      <c r="N153" s="44">
        <v>145000</v>
      </c>
      <c r="O153" s="231">
        <v>0</v>
      </c>
      <c r="P153" s="241">
        <f t="shared" si="5"/>
        <v>72.5</v>
      </c>
    </row>
    <row r="154" spans="8:16" ht="15">
      <c r="H154" s="246">
        <v>4</v>
      </c>
      <c r="I154" s="247" t="s">
        <v>4</v>
      </c>
      <c r="J154" s="248"/>
      <c r="K154" s="248"/>
      <c r="L154" s="249">
        <f>SUM(L155+L161+L177)</f>
        <v>3165341</v>
      </c>
      <c r="M154" s="249">
        <f>SUM(M155+M161+M177)</f>
        <v>20570344</v>
      </c>
      <c r="N154" s="249">
        <f>SUM(N155+N161+N177)</f>
        <v>6529973</v>
      </c>
      <c r="O154" s="258">
        <f t="shared" si="4"/>
        <v>206.2960357193743</v>
      </c>
      <c r="P154" s="258">
        <f t="shared" si="5"/>
        <v>31.7445979513031</v>
      </c>
    </row>
    <row r="155" spans="8:16" ht="15">
      <c r="H155" s="53">
        <v>41</v>
      </c>
      <c r="I155" s="504" t="s">
        <v>70</v>
      </c>
      <c r="J155" s="154"/>
      <c r="K155" s="154"/>
      <c r="L155" s="153">
        <f>SUM(L156+L158)</f>
        <v>234137</v>
      </c>
      <c r="M155" s="153">
        <f>SUM(M156+M158)</f>
        <v>200000</v>
      </c>
      <c r="N155" s="153">
        <f>SUM(N156+N158)</f>
        <v>211000</v>
      </c>
      <c r="O155" s="230">
        <f t="shared" si="4"/>
        <v>90.11817867316998</v>
      </c>
      <c r="P155" s="230">
        <f t="shared" si="5"/>
        <v>105.5</v>
      </c>
    </row>
    <row r="156" spans="8:16" ht="15">
      <c r="H156" s="215">
        <v>411</v>
      </c>
      <c r="I156" s="41" t="s">
        <v>53</v>
      </c>
      <c r="J156" s="40"/>
      <c r="K156" s="40"/>
      <c r="L156" s="44">
        <v>163250</v>
      </c>
      <c r="M156" s="44">
        <f>SUM(M157)</f>
        <v>150000</v>
      </c>
      <c r="N156" s="44">
        <f>SUM(N157)</f>
        <v>156000</v>
      </c>
      <c r="O156" s="231">
        <f t="shared" si="4"/>
        <v>95.55895865237366</v>
      </c>
      <c r="P156" s="231">
        <f t="shared" si="5"/>
        <v>104</v>
      </c>
    </row>
    <row r="157" spans="8:16" ht="15">
      <c r="H157" s="215">
        <v>4111</v>
      </c>
      <c r="I157" s="602" t="s">
        <v>344</v>
      </c>
      <c r="J157" s="603"/>
      <c r="K157" s="604"/>
      <c r="L157" s="44">
        <v>163250</v>
      </c>
      <c r="M157" s="44">
        <v>150000</v>
      </c>
      <c r="N157" s="44">
        <v>156000</v>
      </c>
      <c r="O157" s="231">
        <f t="shared" si="4"/>
        <v>95.55895865237366</v>
      </c>
      <c r="P157" s="231">
        <f t="shared" si="5"/>
        <v>104</v>
      </c>
    </row>
    <row r="158" spans="8:16" ht="15">
      <c r="H158" s="215">
        <v>412</v>
      </c>
      <c r="I158" s="41" t="s">
        <v>134</v>
      </c>
      <c r="J158" s="40"/>
      <c r="K158" s="40"/>
      <c r="L158" s="44">
        <v>70887</v>
      </c>
      <c r="M158" s="44">
        <f>AVERAGE(M159+M160)</f>
        <v>50000</v>
      </c>
      <c r="N158" s="44">
        <f>AVERAGE(N159+N160)</f>
        <v>55000</v>
      </c>
      <c r="O158" s="231">
        <v>0</v>
      </c>
      <c r="P158" s="231">
        <f t="shared" si="5"/>
        <v>110.00000000000001</v>
      </c>
    </row>
    <row r="159" spans="8:16" ht="15">
      <c r="H159" s="215">
        <v>4124</v>
      </c>
      <c r="I159" s="602" t="s">
        <v>346</v>
      </c>
      <c r="J159" s="603"/>
      <c r="K159" s="604"/>
      <c r="L159" s="44">
        <v>7762</v>
      </c>
      <c r="M159" s="44">
        <v>0</v>
      </c>
      <c r="N159" s="44">
        <v>0</v>
      </c>
      <c r="O159" s="231">
        <v>0</v>
      </c>
      <c r="P159" s="242">
        <v>0</v>
      </c>
    </row>
    <row r="160" spans="8:16" ht="15">
      <c r="H160" s="215">
        <v>4126</v>
      </c>
      <c r="I160" s="41" t="s">
        <v>345</v>
      </c>
      <c r="J160" s="40"/>
      <c r="K160" s="40"/>
      <c r="L160" s="44">
        <v>63125</v>
      </c>
      <c r="M160" s="44">
        <v>50000</v>
      </c>
      <c r="N160" s="44">
        <v>55000</v>
      </c>
      <c r="O160" s="235">
        <f t="shared" si="4"/>
        <v>87.12871287128714</v>
      </c>
      <c r="P160" s="235">
        <f>AVERAGE(N160/M160*100)</f>
        <v>110.00000000000001</v>
      </c>
    </row>
    <row r="161" spans="8:16" ht="15" customHeight="1">
      <c r="H161" s="53">
        <v>42</v>
      </c>
      <c r="I161" s="620" t="s">
        <v>31</v>
      </c>
      <c r="J161" s="621"/>
      <c r="K161" s="622"/>
      <c r="L161" s="153">
        <f>SUM(L162+L167+L172+L174)</f>
        <v>2697143</v>
      </c>
      <c r="M161" s="153">
        <f>SUM(M162+M167+M172+M174)</f>
        <v>20180344</v>
      </c>
      <c r="N161" s="153">
        <f>SUM(N162+N167+N172+N174)</f>
        <v>6068603</v>
      </c>
      <c r="O161" s="230">
        <f t="shared" si="4"/>
        <v>225.0011586334132</v>
      </c>
      <c r="P161" s="230">
        <f aca="true" t="shared" si="6" ref="O161:P198">AVERAGE(N161/M161*100)</f>
        <v>30.071851104223</v>
      </c>
    </row>
    <row r="162" spans="8:16" ht="15">
      <c r="H162" s="215">
        <v>421</v>
      </c>
      <c r="I162" s="623" t="s">
        <v>133</v>
      </c>
      <c r="J162" s="623"/>
      <c r="K162" s="623"/>
      <c r="L162" s="44">
        <v>2433265</v>
      </c>
      <c r="M162" s="44">
        <f>AVERAGE(M163+M164+M165+M166)</f>
        <v>16301000</v>
      </c>
      <c r="N162" s="44">
        <f>AVERAGE(N163+N164+N165+N166)</f>
        <v>5099321</v>
      </c>
      <c r="O162" s="231">
        <f t="shared" si="4"/>
        <v>209.56702208760655</v>
      </c>
      <c r="P162" s="231">
        <f t="shared" si="6"/>
        <v>31.282258757131466</v>
      </c>
    </row>
    <row r="163" spans="8:16" ht="15">
      <c r="H163" s="215">
        <v>4211</v>
      </c>
      <c r="I163" s="192" t="s">
        <v>756</v>
      </c>
      <c r="J163" s="226"/>
      <c r="K163" s="224"/>
      <c r="L163" s="44">
        <v>0</v>
      </c>
      <c r="M163" s="44">
        <v>200000</v>
      </c>
      <c r="N163" s="44">
        <v>0</v>
      </c>
      <c r="O163" s="231">
        <v>0</v>
      </c>
      <c r="P163" s="231">
        <f t="shared" si="6"/>
        <v>0</v>
      </c>
    </row>
    <row r="164" spans="8:16" ht="15">
      <c r="H164" s="215">
        <v>4212</v>
      </c>
      <c r="I164" s="602" t="s">
        <v>348</v>
      </c>
      <c r="J164" s="603"/>
      <c r="K164" s="604"/>
      <c r="L164" s="44">
        <v>1763404</v>
      </c>
      <c r="M164" s="44">
        <v>8600000</v>
      </c>
      <c r="N164" s="44">
        <v>143518</v>
      </c>
      <c r="O164" s="231">
        <f t="shared" si="4"/>
        <v>8.138690850196552</v>
      </c>
      <c r="P164" s="231">
        <f t="shared" si="6"/>
        <v>1.6688139534883721</v>
      </c>
    </row>
    <row r="165" spans="8:16" ht="15">
      <c r="H165" s="215">
        <v>4213</v>
      </c>
      <c r="I165" s="602" t="s">
        <v>349</v>
      </c>
      <c r="J165" s="603"/>
      <c r="K165" s="604"/>
      <c r="L165" s="44">
        <v>50363</v>
      </c>
      <c r="M165" s="44">
        <v>500000</v>
      </c>
      <c r="N165" s="44">
        <v>450552</v>
      </c>
      <c r="O165" s="231">
        <f t="shared" si="4"/>
        <v>894.6091376605841</v>
      </c>
      <c r="P165" s="231">
        <f t="shared" si="6"/>
        <v>90.1104</v>
      </c>
    </row>
    <row r="166" spans="8:16" ht="15">
      <c r="H166" s="215">
        <v>4214</v>
      </c>
      <c r="I166" s="602" t="s">
        <v>347</v>
      </c>
      <c r="J166" s="603"/>
      <c r="K166" s="604"/>
      <c r="L166" s="44">
        <v>619498</v>
      </c>
      <c r="M166" s="44">
        <v>7001000</v>
      </c>
      <c r="N166" s="44">
        <v>4505251</v>
      </c>
      <c r="O166" s="231">
        <f t="shared" si="4"/>
        <v>727.2422186996569</v>
      </c>
      <c r="P166" s="231">
        <f t="shared" si="6"/>
        <v>64.3515354949293</v>
      </c>
    </row>
    <row r="167" spans="8:16" ht="15">
      <c r="H167" s="215">
        <v>422</v>
      </c>
      <c r="I167" s="41" t="s">
        <v>93</v>
      </c>
      <c r="J167" s="40"/>
      <c r="K167" s="40"/>
      <c r="L167" s="44">
        <v>183128</v>
      </c>
      <c r="M167" s="44">
        <f>AVERAGE(M168+M169+M170+M171)</f>
        <v>3150000</v>
      </c>
      <c r="N167" s="44">
        <f>AVERAGE(N168+N169+N170+N171)</f>
        <v>790657</v>
      </c>
      <c r="O167" s="231">
        <f t="shared" si="4"/>
        <v>431.75101568301955</v>
      </c>
      <c r="P167" s="231">
        <f t="shared" si="6"/>
        <v>25.100222222222225</v>
      </c>
    </row>
    <row r="168" spans="8:16" ht="15">
      <c r="H168" s="215">
        <v>4221</v>
      </c>
      <c r="I168" s="41" t="s">
        <v>353</v>
      </c>
      <c r="J168" s="40"/>
      <c r="K168" s="40"/>
      <c r="L168" s="44">
        <v>27857</v>
      </c>
      <c r="M168" s="44">
        <v>20000</v>
      </c>
      <c r="N168" s="44">
        <v>28937</v>
      </c>
      <c r="O168" s="231">
        <f t="shared" si="4"/>
        <v>103.87694295868184</v>
      </c>
      <c r="P168" s="231">
        <f t="shared" si="6"/>
        <v>144.685</v>
      </c>
    </row>
    <row r="169" spans="8:16" ht="15">
      <c r="H169" s="215">
        <v>4222</v>
      </c>
      <c r="I169" s="602" t="s">
        <v>352</v>
      </c>
      <c r="J169" s="603"/>
      <c r="K169" s="604"/>
      <c r="L169" s="44">
        <v>111328</v>
      </c>
      <c r="M169" s="44">
        <v>82000</v>
      </c>
      <c r="N169" s="44">
        <v>0</v>
      </c>
      <c r="O169" s="231">
        <f t="shared" si="4"/>
        <v>0</v>
      </c>
      <c r="P169" s="231">
        <f t="shared" si="6"/>
        <v>0</v>
      </c>
    </row>
    <row r="170" spans="8:16" ht="15">
      <c r="H170" s="215">
        <v>4223</v>
      </c>
      <c r="I170" s="41" t="s">
        <v>351</v>
      </c>
      <c r="J170" s="40"/>
      <c r="K170" s="40"/>
      <c r="L170" s="44">
        <v>6165</v>
      </c>
      <c r="M170" s="44">
        <v>160000</v>
      </c>
      <c r="N170" s="44">
        <v>20405</v>
      </c>
      <c r="O170" s="231">
        <f>ABS(N170/L170*100)</f>
        <v>330.9813463098135</v>
      </c>
      <c r="P170" s="231">
        <f t="shared" si="6"/>
        <v>12.753125</v>
      </c>
    </row>
    <row r="171" spans="8:16" ht="15">
      <c r="H171" s="215">
        <v>4227</v>
      </c>
      <c r="I171" s="41" t="s">
        <v>350</v>
      </c>
      <c r="J171" s="40"/>
      <c r="K171" s="40"/>
      <c r="L171" s="44">
        <v>3778</v>
      </c>
      <c r="M171" s="44">
        <v>2888000</v>
      </c>
      <c r="N171" s="44">
        <v>741315</v>
      </c>
      <c r="O171" s="44">
        <f>ABS(N171/L171*100)</f>
        <v>19621.88988883007</v>
      </c>
      <c r="P171" s="231">
        <f t="shared" si="6"/>
        <v>25.668801939058174</v>
      </c>
    </row>
    <row r="172" spans="8:16" ht="15">
      <c r="H172" s="215">
        <v>424</v>
      </c>
      <c r="I172" s="624" t="s">
        <v>34</v>
      </c>
      <c r="J172" s="624"/>
      <c r="K172" s="624"/>
      <c r="L172" s="44">
        <v>12000</v>
      </c>
      <c r="M172" s="44">
        <f>SUM(M173)</f>
        <v>24000</v>
      </c>
      <c r="N172" s="44">
        <f>SUM(N173)</f>
        <v>12000</v>
      </c>
      <c r="O172" s="231">
        <f aca="true" t="shared" si="7" ref="O172:O179">ABS(N172/L172*100)</f>
        <v>100</v>
      </c>
      <c r="P172" s="231">
        <f t="shared" si="6"/>
        <v>50</v>
      </c>
    </row>
    <row r="173" spans="8:16" ht="15">
      <c r="H173" s="215">
        <v>4241</v>
      </c>
      <c r="I173" s="605" t="s">
        <v>354</v>
      </c>
      <c r="J173" s="606"/>
      <c r="K173" s="607"/>
      <c r="L173" s="44">
        <v>12000</v>
      </c>
      <c r="M173" s="44">
        <v>24000</v>
      </c>
      <c r="N173" s="44">
        <v>12000</v>
      </c>
      <c r="O173" s="231">
        <f t="shared" si="7"/>
        <v>100</v>
      </c>
      <c r="P173" s="231">
        <f t="shared" si="6"/>
        <v>50</v>
      </c>
    </row>
    <row r="174" spans="8:16" ht="15">
      <c r="H174" s="215">
        <v>426</v>
      </c>
      <c r="I174" s="41" t="s">
        <v>35</v>
      </c>
      <c r="J174" s="40"/>
      <c r="K174" s="40"/>
      <c r="L174" s="44">
        <v>68750</v>
      </c>
      <c r="M174" s="44">
        <f>AVERAGE(M175+M176)</f>
        <v>705344</v>
      </c>
      <c r="N174" s="44">
        <f>AVERAGE(N175+N176)</f>
        <v>166625</v>
      </c>
      <c r="O174" s="231">
        <f t="shared" si="7"/>
        <v>242.36363636363637</v>
      </c>
      <c r="P174" s="231">
        <f t="shared" si="6"/>
        <v>23.62322497958443</v>
      </c>
    </row>
    <row r="175" spans="8:16" ht="15">
      <c r="H175" s="215">
        <v>4263</v>
      </c>
      <c r="I175" s="41" t="s">
        <v>355</v>
      </c>
      <c r="J175" s="40"/>
      <c r="K175" s="40"/>
      <c r="L175" s="44">
        <v>26250</v>
      </c>
      <c r="M175" s="44">
        <v>275344</v>
      </c>
      <c r="N175" s="44">
        <v>143125</v>
      </c>
      <c r="O175" s="231">
        <f t="shared" si="7"/>
        <v>545.2380952380953</v>
      </c>
      <c r="P175" s="231">
        <f t="shared" si="6"/>
        <v>51.98043175082806</v>
      </c>
    </row>
    <row r="176" spans="8:16" ht="15">
      <c r="H176" s="215">
        <v>4264</v>
      </c>
      <c r="I176" s="41" t="s">
        <v>356</v>
      </c>
      <c r="J176" s="40"/>
      <c r="K176" s="40"/>
      <c r="L176" s="44">
        <v>42500</v>
      </c>
      <c r="M176" s="44">
        <v>430000</v>
      </c>
      <c r="N176" s="44">
        <v>23500</v>
      </c>
      <c r="O176" s="231">
        <f t="shared" si="7"/>
        <v>55.294117647058826</v>
      </c>
      <c r="P176" s="231">
        <f t="shared" si="6"/>
        <v>5.465116279069767</v>
      </c>
    </row>
    <row r="177" spans="8:16" ht="15">
      <c r="H177" s="53">
        <v>45</v>
      </c>
      <c r="I177" s="615" t="s">
        <v>36</v>
      </c>
      <c r="J177" s="615"/>
      <c r="K177" s="615"/>
      <c r="L177" s="153">
        <v>234061</v>
      </c>
      <c r="M177" s="153">
        <f>SUM(M178)</f>
        <v>190000</v>
      </c>
      <c r="N177" s="153">
        <f>SUM(N178)</f>
        <v>250370</v>
      </c>
      <c r="O177" s="230">
        <f t="shared" si="7"/>
        <v>106.96784171647562</v>
      </c>
      <c r="P177" s="230">
        <f t="shared" si="6"/>
        <v>131.7736842105263</v>
      </c>
    </row>
    <row r="178" spans="8:16" ht="15">
      <c r="H178" s="215">
        <v>451</v>
      </c>
      <c r="I178" s="41" t="s">
        <v>37</v>
      </c>
      <c r="J178" s="40"/>
      <c r="K178" s="40"/>
      <c r="L178" s="44">
        <v>234061</v>
      </c>
      <c r="M178" s="44">
        <f>SUM(M179)</f>
        <v>190000</v>
      </c>
      <c r="N178" s="44">
        <f>SUM(N179)</f>
        <v>250370</v>
      </c>
      <c r="O178" s="231">
        <f t="shared" si="7"/>
        <v>106.96784171647562</v>
      </c>
      <c r="P178" s="231">
        <f t="shared" si="6"/>
        <v>131.7736842105263</v>
      </c>
    </row>
    <row r="179" spans="8:16" ht="15">
      <c r="H179" s="503">
        <v>4511</v>
      </c>
      <c r="I179" s="227" t="s">
        <v>131</v>
      </c>
      <c r="J179" s="219"/>
      <c r="K179" s="219"/>
      <c r="L179" s="54">
        <v>234061</v>
      </c>
      <c r="M179" s="54">
        <v>190000</v>
      </c>
      <c r="N179" s="54">
        <v>250370</v>
      </c>
      <c r="O179" s="231">
        <f t="shared" si="7"/>
        <v>106.96784171647562</v>
      </c>
      <c r="P179" s="241">
        <f t="shared" si="6"/>
        <v>131.7736842105263</v>
      </c>
    </row>
    <row r="180" spans="8:16" ht="36.75">
      <c r="H180" s="269" t="s">
        <v>9</v>
      </c>
      <c r="I180" s="262"/>
      <c r="J180" s="147"/>
      <c r="K180" s="147"/>
      <c r="L180" s="476" t="s">
        <v>750</v>
      </c>
      <c r="M180" s="476" t="s">
        <v>745</v>
      </c>
      <c r="N180" s="476" t="s">
        <v>752</v>
      </c>
      <c r="O180" s="516" t="s">
        <v>357</v>
      </c>
      <c r="P180" s="487" t="s">
        <v>357</v>
      </c>
    </row>
    <row r="181" spans="8:16" ht="15">
      <c r="H181" s="267" t="s">
        <v>10</v>
      </c>
      <c r="I181" s="271" t="s">
        <v>11</v>
      </c>
      <c r="J181" s="264"/>
      <c r="K181" s="264"/>
      <c r="L181" s="266">
        <v>1</v>
      </c>
      <c r="M181" s="266">
        <v>2</v>
      </c>
      <c r="N181" s="266">
        <v>3</v>
      </c>
      <c r="O181" s="272" t="s">
        <v>748</v>
      </c>
      <c r="P181" s="238" t="s">
        <v>749</v>
      </c>
    </row>
    <row r="182" spans="8:16" ht="15">
      <c r="H182" s="138" t="s">
        <v>5</v>
      </c>
      <c r="I182" s="56"/>
      <c r="J182" s="56"/>
      <c r="K182" s="56"/>
      <c r="L182" s="56"/>
      <c r="M182" s="56"/>
      <c r="N182" s="56"/>
      <c r="O182" s="514"/>
      <c r="P182" s="515"/>
    </row>
    <row r="183" spans="8:16" ht="15">
      <c r="H183" s="246">
        <v>8</v>
      </c>
      <c r="I183" s="259" t="s">
        <v>6</v>
      </c>
      <c r="J183" s="260"/>
      <c r="K183" s="260"/>
      <c r="L183" s="494">
        <f>SUM(L184)</f>
        <v>0</v>
      </c>
      <c r="M183" s="494">
        <f>SUM(M184)</f>
        <v>8954844</v>
      </c>
      <c r="N183" s="494">
        <f>SUM(N184)</f>
        <v>2747556</v>
      </c>
      <c r="O183" s="250">
        <v>0</v>
      </c>
      <c r="P183" s="250">
        <f t="shared" si="6"/>
        <v>30.68234354501318</v>
      </c>
    </row>
    <row r="184" spans="8:16" ht="15">
      <c r="H184" s="506">
        <v>84</v>
      </c>
      <c r="I184" s="507" t="s">
        <v>95</v>
      </c>
      <c r="J184" s="508"/>
      <c r="K184" s="509"/>
      <c r="L184" s="44">
        <f>SUM(L185+L188)</f>
        <v>0</v>
      </c>
      <c r="M184" s="44">
        <f>SUM(M185+M188)</f>
        <v>8954844</v>
      </c>
      <c r="N184" s="44">
        <f>SUM(N185+N188)</f>
        <v>2747556</v>
      </c>
      <c r="O184" s="231">
        <v>0</v>
      </c>
      <c r="P184" s="231">
        <f t="shared" si="6"/>
        <v>30.68234354501318</v>
      </c>
    </row>
    <row r="185" spans="8:16" ht="15">
      <c r="H185" s="192">
        <v>844</v>
      </c>
      <c r="I185" s="50" t="s">
        <v>212</v>
      </c>
      <c r="J185" s="183"/>
      <c r="K185" s="184"/>
      <c r="L185" s="44">
        <v>0</v>
      </c>
      <c r="M185" s="44">
        <f>AVERAGE(M186+M187)</f>
        <v>7444844</v>
      </c>
      <c r="N185" s="44">
        <f>AVERAGE(N186+N187)</f>
        <v>1353806</v>
      </c>
      <c r="O185" s="231">
        <v>0</v>
      </c>
      <c r="P185" s="231">
        <f t="shared" si="6"/>
        <v>18.184477740567832</v>
      </c>
    </row>
    <row r="186" spans="8:16" ht="15">
      <c r="H186" s="192">
        <v>84431</v>
      </c>
      <c r="I186" s="186" t="s">
        <v>691</v>
      </c>
      <c r="J186" s="187"/>
      <c r="K186" s="188"/>
      <c r="L186" s="44">
        <v>0</v>
      </c>
      <c r="M186" s="44">
        <v>5800000</v>
      </c>
      <c r="N186" s="44">
        <v>611555</v>
      </c>
      <c r="O186" s="231">
        <v>0</v>
      </c>
      <c r="P186" s="231">
        <f t="shared" si="6"/>
        <v>10.544051724137931</v>
      </c>
    </row>
    <row r="187" spans="8:16" ht="15">
      <c r="H187" s="192">
        <v>84432</v>
      </c>
      <c r="I187" s="186" t="s">
        <v>692</v>
      </c>
      <c r="J187" s="187"/>
      <c r="K187" s="188"/>
      <c r="L187" s="44">
        <v>0</v>
      </c>
      <c r="M187" s="44">
        <v>1644844</v>
      </c>
      <c r="N187" s="44">
        <v>742251</v>
      </c>
      <c r="O187" s="231">
        <v>0</v>
      </c>
      <c r="P187" s="231">
        <f t="shared" si="6"/>
        <v>45.125920756010906</v>
      </c>
    </row>
    <row r="188" spans="8:16" ht="15">
      <c r="H188" s="192">
        <v>842</v>
      </c>
      <c r="I188" s="186" t="s">
        <v>211</v>
      </c>
      <c r="J188" s="187"/>
      <c r="K188" s="188"/>
      <c r="L188" s="44">
        <v>0</v>
      </c>
      <c r="M188" s="44">
        <f>SUM(M189)</f>
        <v>1510000</v>
      </c>
      <c r="N188" s="44">
        <f>SUM(N189)</f>
        <v>1393750</v>
      </c>
      <c r="O188" s="231">
        <v>0</v>
      </c>
      <c r="P188" s="231">
        <f t="shared" si="6"/>
        <v>92.30132450331125</v>
      </c>
    </row>
    <row r="189" spans="8:16" ht="15">
      <c r="H189" s="192">
        <v>8422</v>
      </c>
      <c r="I189" s="186" t="s">
        <v>693</v>
      </c>
      <c r="J189" s="187"/>
      <c r="K189" s="188"/>
      <c r="L189" s="44">
        <v>0</v>
      </c>
      <c r="M189" s="44">
        <v>1510000</v>
      </c>
      <c r="N189" s="44">
        <v>1393750</v>
      </c>
      <c r="O189" s="231">
        <v>0</v>
      </c>
      <c r="P189" s="231">
        <f t="shared" si="6"/>
        <v>92.30132450331125</v>
      </c>
    </row>
    <row r="190" spans="8:16" ht="15">
      <c r="H190" s="251">
        <v>5</v>
      </c>
      <c r="I190" s="252" t="s">
        <v>7</v>
      </c>
      <c r="J190" s="253"/>
      <c r="K190" s="253"/>
      <c r="L190" s="249">
        <f aca="true" t="shared" si="8" ref="L190:N191">SUM(L191)</f>
        <v>0</v>
      </c>
      <c r="M190" s="249">
        <f t="shared" si="8"/>
        <v>795631</v>
      </c>
      <c r="N190" s="249">
        <f t="shared" si="8"/>
        <v>0</v>
      </c>
      <c r="O190" s="258">
        <v>0</v>
      </c>
      <c r="P190" s="258">
        <f>AVERAGE(N190/M190*100)</f>
        <v>0</v>
      </c>
    </row>
    <row r="191" spans="8:16" ht="15">
      <c r="H191" s="510">
        <v>54</v>
      </c>
      <c r="I191" s="511" t="s">
        <v>156</v>
      </c>
      <c r="J191" s="511"/>
      <c r="K191" s="512"/>
      <c r="L191" s="44">
        <f t="shared" si="8"/>
        <v>0</v>
      </c>
      <c r="M191" s="44">
        <f t="shared" si="8"/>
        <v>795631</v>
      </c>
      <c r="N191" s="44">
        <f t="shared" si="8"/>
        <v>0</v>
      </c>
      <c r="O191" s="235">
        <v>0</v>
      </c>
      <c r="P191" s="231">
        <f t="shared" si="6"/>
        <v>0</v>
      </c>
    </row>
    <row r="192" spans="8:16" ht="15">
      <c r="H192" s="96">
        <v>544</v>
      </c>
      <c r="I192" s="82" t="s">
        <v>174</v>
      </c>
      <c r="J192" s="82"/>
      <c r="K192" s="188"/>
      <c r="L192" s="44">
        <v>0</v>
      </c>
      <c r="M192" s="44">
        <f>SUM(M193)</f>
        <v>795631</v>
      </c>
      <c r="N192" s="44">
        <v>0</v>
      </c>
      <c r="O192" s="235">
        <v>0</v>
      </c>
      <c r="P192" s="231">
        <f t="shared" si="6"/>
        <v>0</v>
      </c>
    </row>
    <row r="193" spans="8:16" ht="15">
      <c r="H193" s="96">
        <v>5443</v>
      </c>
      <c r="I193" s="77" t="s">
        <v>694</v>
      </c>
      <c r="J193" s="77"/>
      <c r="K193" s="188"/>
      <c r="L193" s="44">
        <v>0</v>
      </c>
      <c r="M193" s="44">
        <v>795631</v>
      </c>
      <c r="N193" s="44">
        <v>0</v>
      </c>
      <c r="O193" s="235">
        <v>0</v>
      </c>
      <c r="P193" s="231">
        <f t="shared" si="6"/>
        <v>0</v>
      </c>
    </row>
    <row r="194" spans="8:16" ht="15">
      <c r="H194" s="251" t="s">
        <v>206</v>
      </c>
      <c r="I194" s="247" t="s">
        <v>207</v>
      </c>
      <c r="J194" s="261"/>
      <c r="K194" s="261"/>
      <c r="L194" s="249">
        <f aca="true" t="shared" si="9" ref="L194:N195">SUM(L195)</f>
        <v>208627</v>
      </c>
      <c r="M194" s="249">
        <f t="shared" si="9"/>
        <v>33443</v>
      </c>
      <c r="N194" s="249">
        <f t="shared" si="9"/>
        <v>33443</v>
      </c>
      <c r="O194" s="258">
        <f t="shared" si="6"/>
        <v>16.03004404990725</v>
      </c>
      <c r="P194" s="258">
        <f t="shared" si="6"/>
        <v>100</v>
      </c>
    </row>
    <row r="195" spans="8:16" ht="15">
      <c r="H195" s="189">
        <v>9</v>
      </c>
      <c r="I195" s="191" t="s">
        <v>100</v>
      </c>
      <c r="J195" s="191"/>
      <c r="K195" s="191"/>
      <c r="L195" s="190">
        <f t="shared" si="9"/>
        <v>208627</v>
      </c>
      <c r="M195" s="190">
        <f t="shared" si="9"/>
        <v>33443</v>
      </c>
      <c r="N195" s="190">
        <f t="shared" si="9"/>
        <v>33443</v>
      </c>
      <c r="O195" s="231">
        <f t="shared" si="6"/>
        <v>16.03004404990725</v>
      </c>
      <c r="P195" s="231">
        <f t="shared" si="6"/>
        <v>100</v>
      </c>
    </row>
    <row r="196" spans="8:16" ht="15">
      <c r="H196" s="513">
        <v>91</v>
      </c>
      <c r="I196" s="191" t="s">
        <v>213</v>
      </c>
      <c r="J196" s="191"/>
      <c r="K196" s="191"/>
      <c r="L196" s="190">
        <f>SUM(L198)</f>
        <v>208627</v>
      </c>
      <c r="M196" s="190">
        <f>SUM(M198)</f>
        <v>33443</v>
      </c>
      <c r="N196" s="190">
        <f>SUM(N198)</f>
        <v>33443</v>
      </c>
      <c r="O196" s="231">
        <f t="shared" si="6"/>
        <v>16.03004404990725</v>
      </c>
      <c r="P196" s="231">
        <f t="shared" si="6"/>
        <v>100</v>
      </c>
    </row>
    <row r="197" spans="8:16" ht="15">
      <c r="H197" s="81">
        <v>911</v>
      </c>
      <c r="I197" s="82" t="s">
        <v>214</v>
      </c>
      <c r="J197" s="82"/>
      <c r="K197" s="82"/>
      <c r="L197" s="190">
        <f>SUM(L198)</f>
        <v>208627</v>
      </c>
      <c r="M197" s="190">
        <f>SUM(M198)</f>
        <v>33443</v>
      </c>
      <c r="N197" s="190">
        <v>33443</v>
      </c>
      <c r="O197" s="231">
        <f t="shared" si="6"/>
        <v>16.03004404990725</v>
      </c>
      <c r="P197" s="231">
        <f t="shared" si="6"/>
        <v>100</v>
      </c>
    </row>
    <row r="198" spans="8:16" ht="15">
      <c r="H198" s="81">
        <v>9111</v>
      </c>
      <c r="I198" s="82" t="s">
        <v>695</v>
      </c>
      <c r="J198" s="82"/>
      <c r="K198" s="82"/>
      <c r="L198" s="190">
        <v>208627</v>
      </c>
      <c r="M198" s="190">
        <v>33443</v>
      </c>
      <c r="N198" s="190">
        <v>33443</v>
      </c>
      <c r="O198" s="231">
        <f t="shared" si="6"/>
        <v>16.03004404990725</v>
      </c>
      <c r="P198" s="231">
        <f t="shared" si="6"/>
        <v>100</v>
      </c>
    </row>
    <row r="199" spans="8:16" ht="15">
      <c r="H199" s="427"/>
      <c r="I199" s="103"/>
      <c r="J199" s="103"/>
      <c r="K199" s="103"/>
      <c r="L199" s="428"/>
      <c r="M199" s="428"/>
      <c r="N199" s="428"/>
      <c r="O199" s="239"/>
      <c r="P199" s="429"/>
    </row>
  </sheetData>
  <sheetProtection/>
  <mergeCells count="42">
    <mergeCell ref="H2:P3"/>
    <mergeCell ref="H4:P4"/>
    <mergeCell ref="H6:P6"/>
    <mergeCell ref="I66:K66"/>
    <mergeCell ref="I82:K83"/>
    <mergeCell ref="I96:K96"/>
    <mergeCell ref="H7:N7"/>
    <mergeCell ref="I41:K41"/>
    <mergeCell ref="I43:K43"/>
    <mergeCell ref="I44:K44"/>
    <mergeCell ref="I47:K47"/>
    <mergeCell ref="I48:K48"/>
    <mergeCell ref="I49:K49"/>
    <mergeCell ref="I93:K93"/>
    <mergeCell ref="I91:K91"/>
    <mergeCell ref="I97:K97"/>
    <mergeCell ref="I177:K177"/>
    <mergeCell ref="I141:K141"/>
    <mergeCell ref="I145:K145"/>
    <mergeCell ref="I146:K146"/>
    <mergeCell ref="I161:K161"/>
    <mergeCell ref="I162:K162"/>
    <mergeCell ref="I172:K172"/>
    <mergeCell ref="I130:K130"/>
    <mergeCell ref="I102:K102"/>
    <mergeCell ref="I159:K159"/>
    <mergeCell ref="I116:K116"/>
    <mergeCell ref="I114:K114"/>
    <mergeCell ref="I122:K122"/>
    <mergeCell ref="I126:K126"/>
    <mergeCell ref="I127:K127"/>
    <mergeCell ref="I131:K131"/>
    <mergeCell ref="I166:K166"/>
    <mergeCell ref="I165:K165"/>
    <mergeCell ref="I164:K164"/>
    <mergeCell ref="I173:K173"/>
    <mergeCell ref="I169:K169"/>
    <mergeCell ref="I132:K132"/>
    <mergeCell ref="I133:K133"/>
    <mergeCell ref="I148:K148"/>
    <mergeCell ref="I147:K147"/>
    <mergeCell ref="I157:K157"/>
  </mergeCells>
  <printOptions/>
  <pageMargins left="0.4724409448818898" right="0.2362204724409449" top="0.7480314960629921" bottom="0.7480314960629921" header="0.31496062992125984" footer="0.31496062992125984"/>
  <pageSetup fitToHeight="0" fitToWidth="0" horizontalDpi="600" verticalDpi="600" orientation="portrait" paperSize="9" scale="75" r:id="rId1"/>
  <ignoredErrors>
    <ignoredError sqref="L184 L196:M196 M34" formula="1"/>
  </ignoredErrors>
</worksheet>
</file>

<file path=xl/worksheets/sheet2.xml><?xml version="1.0" encoding="utf-8"?>
<worksheet xmlns="http://schemas.openxmlformats.org/spreadsheetml/2006/main" xmlns:r="http://schemas.openxmlformats.org/officeDocument/2006/relationships">
  <dimension ref="A1:O833"/>
  <sheetViews>
    <sheetView zoomScale="136" zoomScaleNormal="136" workbookViewId="0" topLeftCell="A1">
      <selection activeCell="M824" sqref="M824"/>
    </sheetView>
  </sheetViews>
  <sheetFormatPr defaultColWidth="9.140625" defaultRowHeight="15"/>
  <cols>
    <col min="1" max="1" width="0.13671875" style="0" customWidth="1"/>
    <col min="2" max="2" width="11.00390625" style="0" hidden="1" customWidth="1"/>
    <col min="3" max="8" width="1.57421875" style="0" hidden="1" customWidth="1"/>
    <col min="9" max="9" width="6.00390625" style="0" hidden="1" customWidth="1"/>
    <col min="10" max="10" width="9.421875" style="0" customWidth="1"/>
    <col min="12" max="12" width="46.57421875" style="0" customWidth="1"/>
    <col min="13" max="13" width="13.7109375" style="0" customWidth="1"/>
    <col min="14" max="14" width="12.7109375" style="0" customWidth="1"/>
    <col min="15" max="15" width="5.421875" style="0" customWidth="1"/>
  </cols>
  <sheetData>
    <row r="1" spans="1:12" ht="13.5" customHeight="1">
      <c r="A1" s="4"/>
      <c r="B1" s="7"/>
      <c r="C1" s="4"/>
      <c r="D1" s="4"/>
      <c r="E1" s="4"/>
      <c r="F1" s="4"/>
      <c r="G1" s="4"/>
      <c r="H1" s="4"/>
      <c r="I1" s="4"/>
      <c r="J1" s="7" t="s">
        <v>39</v>
      </c>
      <c r="K1" s="7"/>
      <c r="L1" s="4"/>
    </row>
    <row r="2" spans="1:15" ht="12" customHeight="1">
      <c r="A2" s="647"/>
      <c r="B2" s="8"/>
      <c r="C2" s="2"/>
      <c r="D2" s="2"/>
      <c r="E2" s="2"/>
      <c r="F2" s="2"/>
      <c r="G2" s="2"/>
      <c r="H2" s="2"/>
      <c r="I2" s="2"/>
      <c r="J2" s="60"/>
      <c r="K2" s="61"/>
      <c r="L2" s="61"/>
      <c r="M2" s="60"/>
      <c r="N2" s="525" t="s">
        <v>359</v>
      </c>
      <c r="O2" s="60"/>
    </row>
    <row r="3" spans="1:15" ht="13.5" customHeight="1">
      <c r="A3" s="647"/>
      <c r="B3" s="8"/>
      <c r="C3" s="2"/>
      <c r="D3" s="2"/>
      <c r="E3" s="2"/>
      <c r="F3" s="2"/>
      <c r="G3" s="2"/>
      <c r="H3" s="2"/>
      <c r="I3" s="649"/>
      <c r="J3" s="62" t="s">
        <v>57</v>
      </c>
      <c r="K3" s="63" t="s">
        <v>59</v>
      </c>
      <c r="L3" s="63"/>
      <c r="M3" s="524" t="s">
        <v>358</v>
      </c>
      <c r="N3" s="524" t="s">
        <v>684</v>
      </c>
      <c r="O3" s="143" t="s">
        <v>357</v>
      </c>
    </row>
    <row r="4" spans="1:15" ht="11.25" customHeight="1">
      <c r="A4" s="647"/>
      <c r="B4" s="648"/>
      <c r="C4" s="648"/>
      <c r="D4" s="648"/>
      <c r="E4" s="648"/>
      <c r="F4" s="648"/>
      <c r="G4" s="648"/>
      <c r="H4" s="648"/>
      <c r="I4" s="649"/>
      <c r="J4" s="64" t="s">
        <v>58</v>
      </c>
      <c r="K4" s="65"/>
      <c r="L4" s="65"/>
      <c r="M4" s="526" t="s">
        <v>239</v>
      </c>
      <c r="N4" s="526" t="s">
        <v>685</v>
      </c>
      <c r="O4" s="144"/>
    </row>
    <row r="5" spans="1:15" ht="13.5" customHeight="1">
      <c r="A5" s="31"/>
      <c r="B5" s="5"/>
      <c r="C5" s="5">
        <v>2</v>
      </c>
      <c r="D5" s="5">
        <v>3</v>
      </c>
      <c r="E5" s="5">
        <v>4</v>
      </c>
      <c r="F5" s="5">
        <v>5</v>
      </c>
      <c r="G5" s="5">
        <v>6</v>
      </c>
      <c r="H5" s="5">
        <v>7</v>
      </c>
      <c r="I5" s="5"/>
      <c r="J5" s="66" t="s">
        <v>60</v>
      </c>
      <c r="K5" s="67"/>
      <c r="L5" s="67"/>
      <c r="M5" s="136">
        <f>ABS(M6+M71)</f>
        <v>32370030</v>
      </c>
      <c r="N5" s="294">
        <f>ABS(N6+N71)</f>
        <v>11849205</v>
      </c>
      <c r="O5" s="452">
        <f>AVERAGE(N5/M5*100)</f>
        <v>36.60548043977717</v>
      </c>
    </row>
    <row r="6" spans="1:15" ht="13.5" customHeight="1">
      <c r="A6" s="33"/>
      <c r="B6" s="34"/>
      <c r="C6" s="34"/>
      <c r="D6" s="34"/>
      <c r="E6" s="34"/>
      <c r="F6" s="34"/>
      <c r="G6" s="34"/>
      <c r="H6" s="34"/>
      <c r="I6" s="35"/>
      <c r="J6" s="637" t="s">
        <v>181</v>
      </c>
      <c r="K6" s="637"/>
      <c r="L6" s="638"/>
      <c r="M6" s="273">
        <f>ABS(M8)</f>
        <v>590000</v>
      </c>
      <c r="N6" s="273">
        <f>ABS(N8)</f>
        <v>304422</v>
      </c>
      <c r="O6" s="517">
        <f>AVERAGE(N6/M6*100)</f>
        <v>51.59694915254237</v>
      </c>
    </row>
    <row r="7" spans="1:15" ht="13.5" customHeight="1">
      <c r="A7" s="15"/>
      <c r="B7" s="15"/>
      <c r="C7" s="15"/>
      <c r="D7" s="15"/>
      <c r="E7" s="1"/>
      <c r="F7" s="1"/>
      <c r="G7" s="1"/>
      <c r="H7" s="1"/>
      <c r="I7" s="19"/>
      <c r="J7" s="639" t="s">
        <v>242</v>
      </c>
      <c r="K7" s="640"/>
      <c r="L7" s="640"/>
      <c r="M7" s="519"/>
      <c r="N7" s="519"/>
      <c r="O7" s="275"/>
    </row>
    <row r="8" spans="1:15" ht="13.5" customHeight="1">
      <c r="A8" s="30"/>
      <c r="B8" s="24"/>
      <c r="C8" s="24"/>
      <c r="D8" s="24"/>
      <c r="E8" s="24"/>
      <c r="F8" s="24"/>
      <c r="G8" s="24"/>
      <c r="H8" s="24"/>
      <c r="I8" s="24"/>
      <c r="J8" s="641" t="s">
        <v>182</v>
      </c>
      <c r="K8" s="641"/>
      <c r="L8" s="642"/>
      <c r="M8" s="274">
        <f>SUM(M9+M25+M32+M39+M46+M57+M64)</f>
        <v>590000</v>
      </c>
      <c r="N8" s="274">
        <f>SUM(N9+N25+N32+N39+N46+N57+N64)</f>
        <v>304422</v>
      </c>
      <c r="O8" s="518">
        <f>AVERAGE(N8/M8*100)</f>
        <v>51.59694915254237</v>
      </c>
    </row>
    <row r="9" spans="1:15" ht="13.5" customHeight="1">
      <c r="A9" s="28"/>
      <c r="B9" s="27"/>
      <c r="C9" s="27"/>
      <c r="D9" s="27"/>
      <c r="E9" s="27"/>
      <c r="F9" s="27"/>
      <c r="G9" s="27"/>
      <c r="H9" s="27"/>
      <c r="I9" s="27"/>
      <c r="J9" s="93" t="s">
        <v>251</v>
      </c>
      <c r="K9" s="55" t="s">
        <v>249</v>
      </c>
      <c r="L9" s="104" t="s">
        <v>250</v>
      </c>
      <c r="M9" s="133">
        <f>ABS(M12)</f>
        <v>360000</v>
      </c>
      <c r="N9" s="70">
        <f>ABS(N12)</f>
        <v>211356</v>
      </c>
      <c r="O9" s="458">
        <f>AVERAGE(N9/M9*100)</f>
        <v>58.709999999999994</v>
      </c>
    </row>
    <row r="10" spans="1:15" ht="13.5" customHeight="1">
      <c r="A10" s="9"/>
      <c r="B10" s="10"/>
      <c r="C10" s="10"/>
      <c r="D10" s="10"/>
      <c r="E10" s="10"/>
      <c r="F10" s="10"/>
      <c r="G10" s="10"/>
      <c r="H10" s="10"/>
      <c r="I10" s="23"/>
      <c r="J10" s="71" t="s">
        <v>75</v>
      </c>
      <c r="K10" s="72" t="s">
        <v>67</v>
      </c>
      <c r="L10" s="73"/>
      <c r="M10" s="522"/>
      <c r="N10" s="522"/>
      <c r="O10" s="523"/>
    </row>
    <row r="11" spans="1:15" ht="13.5" customHeight="1">
      <c r="A11" s="9"/>
      <c r="B11" s="10"/>
      <c r="C11" s="10"/>
      <c r="D11" s="10"/>
      <c r="E11" s="10"/>
      <c r="F11" s="10"/>
      <c r="G11" s="10"/>
      <c r="H11" s="10"/>
      <c r="I11" s="23"/>
      <c r="J11" s="74" t="s">
        <v>152</v>
      </c>
      <c r="K11" s="75"/>
      <c r="L11" s="75"/>
      <c r="M11" s="206"/>
      <c r="N11" s="206"/>
      <c r="O11" s="174"/>
    </row>
    <row r="12" spans="1:15" ht="13.5" customHeight="1">
      <c r="A12" s="11"/>
      <c r="B12" s="12"/>
      <c r="C12" s="13"/>
      <c r="D12" s="13"/>
      <c r="E12" s="13"/>
      <c r="F12" s="13"/>
      <c r="G12" s="13"/>
      <c r="H12" s="13"/>
      <c r="I12" s="14"/>
      <c r="J12" s="76">
        <v>3</v>
      </c>
      <c r="K12" s="77" t="s">
        <v>40</v>
      </c>
      <c r="L12" s="77"/>
      <c r="M12" s="79">
        <f>ABS(M13)</f>
        <v>360000</v>
      </c>
      <c r="N12" s="79">
        <f>ABS(N13)</f>
        <v>211356</v>
      </c>
      <c r="O12" s="457">
        <f aca="true" t="shared" si="0" ref="O12:O25">AVERAGE(N12/M12*100)</f>
        <v>58.709999999999994</v>
      </c>
    </row>
    <row r="13" spans="1:15" ht="13.5" customHeight="1">
      <c r="A13" s="11"/>
      <c r="B13" s="12"/>
      <c r="C13" s="13"/>
      <c r="D13" s="13"/>
      <c r="E13" s="13"/>
      <c r="F13" s="13"/>
      <c r="G13" s="13"/>
      <c r="H13" s="13"/>
      <c r="I13" s="14"/>
      <c r="J13" s="81">
        <v>32</v>
      </c>
      <c r="K13" s="82" t="s">
        <v>21</v>
      </c>
      <c r="L13" s="82"/>
      <c r="M13" s="84">
        <f>SUM(M14+M16+M18+M21)</f>
        <v>360000</v>
      </c>
      <c r="N13" s="84">
        <f>SUM(N14+N16+N18+N21)</f>
        <v>211356</v>
      </c>
      <c r="O13" s="420">
        <f t="shared" si="0"/>
        <v>58.709999999999994</v>
      </c>
    </row>
    <row r="14" spans="1:15" ht="13.5" customHeight="1">
      <c r="A14" s="11"/>
      <c r="B14" s="12"/>
      <c r="C14" s="13"/>
      <c r="D14" s="13"/>
      <c r="E14" s="13"/>
      <c r="F14" s="13"/>
      <c r="G14" s="13"/>
      <c r="H14" s="13"/>
      <c r="I14" s="14"/>
      <c r="J14" s="81">
        <v>321</v>
      </c>
      <c r="K14" s="82" t="s">
        <v>22</v>
      </c>
      <c r="L14" s="82"/>
      <c r="M14" s="84">
        <v>20000</v>
      </c>
      <c r="N14" s="84">
        <f>SUM(N15)</f>
        <v>3935</v>
      </c>
      <c r="O14" s="420">
        <f t="shared" si="0"/>
        <v>19.675</v>
      </c>
    </row>
    <row r="15" spans="1:15" ht="13.5" customHeight="1">
      <c r="A15" s="11"/>
      <c r="B15" s="12"/>
      <c r="C15" s="13"/>
      <c r="D15" s="13"/>
      <c r="E15" s="13"/>
      <c r="F15" s="13"/>
      <c r="G15" s="13"/>
      <c r="H15" s="13"/>
      <c r="I15" s="14"/>
      <c r="J15" s="81">
        <v>3211</v>
      </c>
      <c r="K15" s="82" t="s">
        <v>22</v>
      </c>
      <c r="L15" s="82"/>
      <c r="M15" s="84">
        <v>20000</v>
      </c>
      <c r="N15" s="84">
        <v>3935</v>
      </c>
      <c r="O15" s="420">
        <f t="shared" si="0"/>
        <v>19.675</v>
      </c>
    </row>
    <row r="16" spans="1:15" ht="13.5" customHeight="1">
      <c r="A16" s="11"/>
      <c r="B16" s="12"/>
      <c r="C16" s="13"/>
      <c r="D16" s="13"/>
      <c r="E16" s="13"/>
      <c r="F16" s="13"/>
      <c r="G16" s="13"/>
      <c r="H16" s="13"/>
      <c r="I16" s="14"/>
      <c r="J16" s="81">
        <v>322</v>
      </c>
      <c r="K16" s="82" t="s">
        <v>169</v>
      </c>
      <c r="L16" s="82"/>
      <c r="M16" s="84">
        <v>50000</v>
      </c>
      <c r="N16" s="84">
        <f>SUM(N17)</f>
        <v>24212</v>
      </c>
      <c r="O16" s="420">
        <f t="shared" si="0"/>
        <v>48.424</v>
      </c>
    </row>
    <row r="17" spans="1:15" ht="13.5" customHeight="1">
      <c r="A17" s="11"/>
      <c r="B17" s="12"/>
      <c r="C17" s="13"/>
      <c r="D17" s="13"/>
      <c r="E17" s="13"/>
      <c r="F17" s="13"/>
      <c r="G17" s="13"/>
      <c r="H17" s="13"/>
      <c r="I17" s="14"/>
      <c r="J17" s="81">
        <v>3223</v>
      </c>
      <c r="K17" s="82" t="s">
        <v>697</v>
      </c>
      <c r="L17" s="82"/>
      <c r="M17" s="84">
        <v>50000</v>
      </c>
      <c r="N17" s="84">
        <v>24212</v>
      </c>
      <c r="O17" s="420">
        <f t="shared" si="0"/>
        <v>48.424</v>
      </c>
    </row>
    <row r="18" spans="1:15" ht="13.5" customHeight="1">
      <c r="A18" s="11"/>
      <c r="B18" s="12"/>
      <c r="C18" s="13"/>
      <c r="D18" s="13"/>
      <c r="E18" s="13"/>
      <c r="F18" s="13"/>
      <c r="G18" s="13"/>
      <c r="H18" s="13"/>
      <c r="I18" s="14"/>
      <c r="J18" s="81">
        <v>323</v>
      </c>
      <c r="K18" s="82" t="s">
        <v>170</v>
      </c>
      <c r="L18" s="82"/>
      <c r="M18" s="84">
        <v>130000</v>
      </c>
      <c r="N18" s="84">
        <f>AVERAGE(N19+N20)</f>
        <v>62497</v>
      </c>
      <c r="O18" s="420">
        <f t="shared" si="0"/>
        <v>48.074615384615385</v>
      </c>
    </row>
    <row r="19" spans="1:15" ht="13.5" customHeight="1">
      <c r="A19" s="11"/>
      <c r="B19" s="12"/>
      <c r="C19" s="13"/>
      <c r="D19" s="13"/>
      <c r="E19" s="13"/>
      <c r="F19" s="13"/>
      <c r="G19" s="13"/>
      <c r="H19" s="13"/>
      <c r="I19" s="14"/>
      <c r="J19" s="81">
        <v>3233</v>
      </c>
      <c r="K19" s="82" t="s">
        <v>325</v>
      </c>
      <c r="L19" s="82"/>
      <c r="M19" s="84">
        <v>60000</v>
      </c>
      <c r="N19" s="84">
        <v>31500</v>
      </c>
      <c r="O19" s="420">
        <f t="shared" si="0"/>
        <v>52.5</v>
      </c>
    </row>
    <row r="20" spans="1:15" ht="13.5" customHeight="1">
      <c r="A20" s="11"/>
      <c r="B20" s="12"/>
      <c r="C20" s="13"/>
      <c r="D20" s="13"/>
      <c r="E20" s="13"/>
      <c r="F20" s="13"/>
      <c r="G20" s="13"/>
      <c r="H20" s="13"/>
      <c r="I20" s="14"/>
      <c r="J20" s="81">
        <v>3235</v>
      </c>
      <c r="K20" s="82" t="s">
        <v>327</v>
      </c>
      <c r="L20" s="82"/>
      <c r="M20" s="84">
        <v>70000</v>
      </c>
      <c r="N20" s="84">
        <v>30997</v>
      </c>
      <c r="O20" s="420">
        <f t="shared" si="0"/>
        <v>44.28142857142857</v>
      </c>
    </row>
    <row r="21" spans="1:15" ht="13.5" customHeight="1">
      <c r="A21" s="15"/>
      <c r="B21" s="13"/>
      <c r="C21" s="13"/>
      <c r="D21" s="13"/>
      <c r="E21" s="13"/>
      <c r="F21" s="13"/>
      <c r="G21" s="13"/>
      <c r="H21" s="13"/>
      <c r="I21" s="14"/>
      <c r="J21" s="81">
        <v>329</v>
      </c>
      <c r="K21" s="82" t="s">
        <v>55</v>
      </c>
      <c r="L21" s="82"/>
      <c r="M21" s="84">
        <v>160000</v>
      </c>
      <c r="N21" s="84">
        <f>AVERAGE(N22+N23+N24)</f>
        <v>120712</v>
      </c>
      <c r="O21" s="420">
        <f t="shared" si="0"/>
        <v>75.445</v>
      </c>
    </row>
    <row r="22" spans="1:15" ht="13.5" customHeight="1">
      <c r="A22" s="15"/>
      <c r="B22" s="13"/>
      <c r="C22" s="13"/>
      <c r="D22" s="13"/>
      <c r="E22" s="13"/>
      <c r="F22" s="13"/>
      <c r="G22" s="13"/>
      <c r="H22" s="13"/>
      <c r="I22" s="14"/>
      <c r="J22" s="81">
        <v>3292</v>
      </c>
      <c r="K22" s="82" t="s">
        <v>698</v>
      </c>
      <c r="L22" s="82"/>
      <c r="M22" s="89">
        <v>40000</v>
      </c>
      <c r="N22" s="84">
        <v>13177</v>
      </c>
      <c r="O22" s="420">
        <f t="shared" si="0"/>
        <v>32.9425</v>
      </c>
    </row>
    <row r="23" spans="1:15" ht="13.5" customHeight="1">
      <c r="A23" s="15"/>
      <c r="B23" s="13"/>
      <c r="C23" s="13"/>
      <c r="D23" s="13"/>
      <c r="E23" s="13"/>
      <c r="F23" s="13"/>
      <c r="G23" s="13"/>
      <c r="H23" s="13"/>
      <c r="I23" s="14"/>
      <c r="J23" s="81">
        <v>3293</v>
      </c>
      <c r="K23" s="82" t="s">
        <v>335</v>
      </c>
      <c r="L23" s="82"/>
      <c r="M23" s="89">
        <v>100000</v>
      </c>
      <c r="N23" s="84">
        <v>65598</v>
      </c>
      <c r="O23" s="420">
        <f t="shared" si="0"/>
        <v>65.598</v>
      </c>
    </row>
    <row r="24" spans="1:15" ht="13.5" customHeight="1">
      <c r="A24" s="15"/>
      <c r="B24" s="13"/>
      <c r="C24" s="13"/>
      <c r="D24" s="13"/>
      <c r="E24" s="13"/>
      <c r="F24" s="13"/>
      <c r="G24" s="13"/>
      <c r="H24" s="13"/>
      <c r="I24" s="14"/>
      <c r="J24" s="81">
        <v>3299</v>
      </c>
      <c r="K24" s="82" t="s">
        <v>25</v>
      </c>
      <c r="L24" s="82"/>
      <c r="M24" s="89">
        <v>20000</v>
      </c>
      <c r="N24" s="84">
        <v>41937</v>
      </c>
      <c r="O24" s="420">
        <f t="shared" si="0"/>
        <v>209.685</v>
      </c>
    </row>
    <row r="25" spans="1:15" ht="13.5" customHeight="1">
      <c r="A25" s="15"/>
      <c r="B25" s="13"/>
      <c r="C25" s="13"/>
      <c r="D25" s="13"/>
      <c r="E25" s="13"/>
      <c r="F25" s="13"/>
      <c r="G25" s="13"/>
      <c r="H25" s="13"/>
      <c r="I25" s="14"/>
      <c r="J25" s="90" t="s">
        <v>252</v>
      </c>
      <c r="K25" s="163"/>
      <c r="L25" s="55"/>
      <c r="M25" s="70">
        <f>SUM(M28)</f>
        <v>40000</v>
      </c>
      <c r="N25" s="70">
        <f>SUM(N28)</f>
        <v>13712</v>
      </c>
      <c r="O25" s="458">
        <f t="shared" si="0"/>
        <v>34.28</v>
      </c>
    </row>
    <row r="26" spans="1:15" ht="13.5" customHeight="1">
      <c r="A26" s="15"/>
      <c r="B26" s="13"/>
      <c r="C26" s="13"/>
      <c r="D26" s="13"/>
      <c r="E26" s="13"/>
      <c r="F26" s="13"/>
      <c r="G26" s="13"/>
      <c r="H26" s="13"/>
      <c r="I26" s="14"/>
      <c r="J26" s="204" t="s">
        <v>104</v>
      </c>
      <c r="K26" s="72" t="s">
        <v>108</v>
      </c>
      <c r="L26" s="72"/>
      <c r="M26" s="522"/>
      <c r="N26" s="522"/>
      <c r="O26" s="523"/>
    </row>
    <row r="27" spans="1:15" ht="13.5" customHeight="1">
      <c r="A27" s="15"/>
      <c r="B27" s="13"/>
      <c r="C27" s="13"/>
      <c r="D27" s="13"/>
      <c r="E27" s="13"/>
      <c r="F27" s="13"/>
      <c r="G27" s="13"/>
      <c r="H27" s="13"/>
      <c r="I27" s="14"/>
      <c r="J27" s="193" t="s">
        <v>152</v>
      </c>
      <c r="K27" s="95"/>
      <c r="L27" s="95"/>
      <c r="M27" s="206"/>
      <c r="N27" s="206"/>
      <c r="O27" s="174"/>
    </row>
    <row r="28" spans="1:15" ht="13.5" customHeight="1">
      <c r="A28" s="15"/>
      <c r="B28" s="13"/>
      <c r="C28" s="13"/>
      <c r="D28" s="13"/>
      <c r="E28" s="13"/>
      <c r="F28" s="13"/>
      <c r="G28" s="13"/>
      <c r="H28" s="13"/>
      <c r="I28" s="14"/>
      <c r="J28" s="76">
        <v>3</v>
      </c>
      <c r="K28" s="77" t="s">
        <v>40</v>
      </c>
      <c r="L28" s="103"/>
      <c r="M28" s="79">
        <f>SUM(M29)</f>
        <v>40000</v>
      </c>
      <c r="N28" s="79">
        <f>SUM(N29)</f>
        <v>13712</v>
      </c>
      <c r="O28" s="457">
        <f>AVERAGE(N28/M28*100)</f>
        <v>34.28</v>
      </c>
    </row>
    <row r="29" spans="1:15" ht="13.5" customHeight="1">
      <c r="A29" s="15"/>
      <c r="B29" s="13"/>
      <c r="C29" s="13"/>
      <c r="D29" s="13"/>
      <c r="E29" s="13"/>
      <c r="F29" s="13"/>
      <c r="G29" s="13"/>
      <c r="H29" s="13"/>
      <c r="I29" s="14"/>
      <c r="J29" s="81">
        <v>32</v>
      </c>
      <c r="K29" s="82" t="s">
        <v>21</v>
      </c>
      <c r="L29" s="91"/>
      <c r="M29" s="84">
        <f>SUM(M30)</f>
        <v>40000</v>
      </c>
      <c r="N29" s="84">
        <f>SUM(N30)</f>
        <v>13712</v>
      </c>
      <c r="O29" s="420">
        <f>AVERAGE(N29/M29*100)</f>
        <v>34.28</v>
      </c>
    </row>
    <row r="30" spans="1:15" ht="13.5" customHeight="1">
      <c r="A30" s="15"/>
      <c r="B30" s="13"/>
      <c r="C30" s="13"/>
      <c r="D30" s="13"/>
      <c r="E30" s="13"/>
      <c r="F30" s="13"/>
      <c r="G30" s="13"/>
      <c r="H30" s="13"/>
      <c r="I30" s="14"/>
      <c r="J30" s="81">
        <v>329</v>
      </c>
      <c r="K30" s="82" t="s">
        <v>171</v>
      </c>
      <c r="L30" s="82"/>
      <c r="M30" s="84">
        <v>40000</v>
      </c>
      <c r="N30" s="84">
        <f>SUM(N31)</f>
        <v>13712</v>
      </c>
      <c r="O30" s="420">
        <f>AVERAGE(N30/M30*100)</f>
        <v>34.28</v>
      </c>
    </row>
    <row r="31" spans="1:15" ht="13.5" customHeight="1">
      <c r="A31" s="15"/>
      <c r="B31" s="13"/>
      <c r="C31" s="13"/>
      <c r="D31" s="13"/>
      <c r="E31" s="13"/>
      <c r="F31" s="13"/>
      <c r="G31" s="13"/>
      <c r="H31" s="13"/>
      <c r="I31" s="14"/>
      <c r="J31" s="86">
        <v>3291</v>
      </c>
      <c r="K31" s="87" t="s">
        <v>699</v>
      </c>
      <c r="L31" s="87"/>
      <c r="M31" s="84">
        <v>40000</v>
      </c>
      <c r="N31" s="84">
        <v>13712</v>
      </c>
      <c r="O31" s="420">
        <f>AVERAGE(N31/M31*100)</f>
        <v>34.28</v>
      </c>
    </row>
    <row r="32" spans="1:15" ht="13.5" customHeight="1">
      <c r="A32" s="9"/>
      <c r="B32" s="10"/>
      <c r="C32" s="10"/>
      <c r="D32" s="10"/>
      <c r="E32" s="10"/>
      <c r="F32" s="10"/>
      <c r="G32" s="10"/>
      <c r="H32" s="10"/>
      <c r="I32" s="23"/>
      <c r="J32" s="532" t="s">
        <v>61</v>
      </c>
      <c r="K32" s="535" t="s">
        <v>253</v>
      </c>
      <c r="L32" s="545"/>
      <c r="M32" s="133">
        <f>ABS(M35)</f>
        <v>20000</v>
      </c>
      <c r="N32" s="70">
        <f>ABS(N35)</f>
        <v>7267</v>
      </c>
      <c r="O32" s="458">
        <f>AVERAGE(N32/M32*100)</f>
        <v>36.335</v>
      </c>
    </row>
    <row r="33" spans="1:15" ht="13.5" customHeight="1">
      <c r="A33" s="9"/>
      <c r="B33" s="10"/>
      <c r="C33" s="10"/>
      <c r="D33" s="10"/>
      <c r="E33" s="10"/>
      <c r="F33" s="10"/>
      <c r="G33" s="10"/>
      <c r="H33" s="10"/>
      <c r="I33" s="23"/>
      <c r="J33" s="544" t="s">
        <v>107</v>
      </c>
      <c r="K33" s="520"/>
      <c r="L33" s="521"/>
      <c r="M33" s="522"/>
      <c r="N33" s="522"/>
      <c r="O33" s="523"/>
    </row>
    <row r="34" spans="1:15" ht="13.5" customHeight="1">
      <c r="A34" s="9"/>
      <c r="B34" s="10"/>
      <c r="C34" s="10"/>
      <c r="D34" s="10"/>
      <c r="E34" s="10"/>
      <c r="F34" s="10"/>
      <c r="G34" s="10"/>
      <c r="H34" s="10"/>
      <c r="I34" s="23"/>
      <c r="J34" s="74" t="s">
        <v>116</v>
      </c>
      <c r="K34" s="95"/>
      <c r="L34" s="75"/>
      <c r="M34" s="206"/>
      <c r="N34" s="206"/>
      <c r="O34" s="174"/>
    </row>
    <row r="35" spans="1:15" ht="13.5" customHeight="1">
      <c r="A35" s="4"/>
      <c r="B35" s="13"/>
      <c r="C35" s="13"/>
      <c r="D35" s="13"/>
      <c r="E35" s="13"/>
      <c r="F35" s="13"/>
      <c r="G35" s="13"/>
      <c r="H35" s="13"/>
      <c r="I35" s="14"/>
      <c r="J35" s="76">
        <v>3</v>
      </c>
      <c r="K35" s="77" t="s">
        <v>40</v>
      </c>
      <c r="L35" s="77"/>
      <c r="M35" s="79">
        <f>ABS(M36)</f>
        <v>20000</v>
      </c>
      <c r="N35" s="79">
        <f>ABS(N36)</f>
        <v>7267</v>
      </c>
      <c r="O35" s="457">
        <f>AVERAGE(N35/M35*100)</f>
        <v>36.335</v>
      </c>
    </row>
    <row r="36" spans="1:15" ht="13.5" customHeight="1">
      <c r="A36" s="6"/>
      <c r="B36" s="13"/>
      <c r="C36" s="13"/>
      <c r="D36" s="13"/>
      <c r="E36" s="13"/>
      <c r="F36" s="13"/>
      <c r="G36" s="13"/>
      <c r="H36" s="13"/>
      <c r="I36" s="14"/>
      <c r="J36" s="81">
        <v>38</v>
      </c>
      <c r="K36" s="82" t="s">
        <v>29</v>
      </c>
      <c r="L36" s="82"/>
      <c r="M36" s="84">
        <f>ABS(M37)</f>
        <v>20000</v>
      </c>
      <c r="N36" s="84">
        <f>ABS(N37)</f>
        <v>7267</v>
      </c>
      <c r="O36" s="420">
        <f>AVERAGE(N36/M36*100)</f>
        <v>36.335</v>
      </c>
    </row>
    <row r="37" spans="1:15" ht="13.5" customHeight="1">
      <c r="A37" s="6"/>
      <c r="B37" s="13"/>
      <c r="C37" s="13"/>
      <c r="D37" s="13"/>
      <c r="E37" s="13"/>
      <c r="F37" s="13"/>
      <c r="G37" s="13"/>
      <c r="H37" s="13"/>
      <c r="I37" s="14"/>
      <c r="J37" s="81">
        <v>381</v>
      </c>
      <c r="K37" s="82" t="s">
        <v>30</v>
      </c>
      <c r="L37" s="82"/>
      <c r="M37" s="84">
        <v>20000</v>
      </c>
      <c r="N37" s="84">
        <f>SUM(N38)</f>
        <v>7267</v>
      </c>
      <c r="O37" s="420">
        <f>AVERAGE(N37/M37*100)</f>
        <v>36.335</v>
      </c>
    </row>
    <row r="38" spans="1:15" ht="13.5" customHeight="1">
      <c r="A38" s="6"/>
      <c r="B38" s="13"/>
      <c r="C38" s="13"/>
      <c r="D38" s="13"/>
      <c r="E38" s="13"/>
      <c r="F38" s="13"/>
      <c r="G38" s="13"/>
      <c r="H38" s="13"/>
      <c r="I38" s="14"/>
      <c r="J38" s="86">
        <v>3811</v>
      </c>
      <c r="K38" s="87" t="s">
        <v>30</v>
      </c>
      <c r="L38" s="87"/>
      <c r="M38" s="84">
        <v>20000</v>
      </c>
      <c r="N38" s="84">
        <v>7267</v>
      </c>
      <c r="O38" s="420">
        <f>AVERAGE(N38/M38*100)</f>
        <v>36.335</v>
      </c>
    </row>
    <row r="39" spans="1:15" ht="13.5" customHeight="1">
      <c r="A39" s="6"/>
      <c r="B39" s="6"/>
      <c r="C39" s="13"/>
      <c r="D39" s="13"/>
      <c r="E39" s="13"/>
      <c r="F39" s="13"/>
      <c r="G39" s="13"/>
      <c r="H39" s="13"/>
      <c r="I39" s="14"/>
      <c r="J39" s="588" t="s">
        <v>61</v>
      </c>
      <c r="K39" s="535" t="s">
        <v>150</v>
      </c>
      <c r="L39" s="536"/>
      <c r="M39" s="133">
        <f>ABS(M42)</f>
        <v>30000</v>
      </c>
      <c r="N39" s="70">
        <f>ABS(N42)</f>
        <v>0</v>
      </c>
      <c r="O39" s="70">
        <f>AVERAGE(N39/M39*100)</f>
        <v>0</v>
      </c>
    </row>
    <row r="40" spans="1:15" ht="13.5" customHeight="1">
      <c r="A40" s="6"/>
      <c r="B40" s="6"/>
      <c r="C40" s="13"/>
      <c r="D40" s="13"/>
      <c r="E40" s="13"/>
      <c r="F40" s="13"/>
      <c r="G40" s="13"/>
      <c r="H40" s="13"/>
      <c r="I40" s="14"/>
      <c r="J40" s="561" t="s">
        <v>105</v>
      </c>
      <c r="K40" s="520" t="s">
        <v>108</v>
      </c>
      <c r="L40" s="520"/>
      <c r="M40" s="527"/>
      <c r="N40" s="527"/>
      <c r="O40" s="528"/>
    </row>
    <row r="41" spans="1:15" ht="13.5" customHeight="1">
      <c r="A41" s="6"/>
      <c r="B41" s="6"/>
      <c r="C41" s="13"/>
      <c r="D41" s="13"/>
      <c r="E41" s="13"/>
      <c r="F41" s="13"/>
      <c r="G41" s="13"/>
      <c r="H41" s="13"/>
      <c r="I41" s="14"/>
      <c r="J41" s="193" t="s">
        <v>117</v>
      </c>
      <c r="K41" s="95"/>
      <c r="L41" s="95"/>
      <c r="M41" s="208"/>
      <c r="N41" s="208"/>
      <c r="O41" s="173"/>
    </row>
    <row r="42" spans="1:15" ht="13.5" customHeight="1">
      <c r="A42" s="6"/>
      <c r="B42" s="6"/>
      <c r="C42" s="13"/>
      <c r="D42" s="13"/>
      <c r="E42" s="13"/>
      <c r="F42" s="13"/>
      <c r="G42" s="13"/>
      <c r="H42" s="13"/>
      <c r="I42" s="14"/>
      <c r="J42" s="76">
        <v>3</v>
      </c>
      <c r="K42" s="77" t="s">
        <v>3</v>
      </c>
      <c r="L42" s="77"/>
      <c r="M42" s="79">
        <f>ABS(M43)</f>
        <v>30000</v>
      </c>
      <c r="N42" s="79">
        <f>ABS(N43)</f>
        <v>0</v>
      </c>
      <c r="O42" s="79">
        <f>AVERAGE(N42/M42*100)</f>
        <v>0</v>
      </c>
    </row>
    <row r="43" spans="1:15" ht="13.5" customHeight="1">
      <c r="A43" s="6"/>
      <c r="B43" s="6"/>
      <c r="C43" s="13"/>
      <c r="D43" s="13"/>
      <c r="E43" s="13"/>
      <c r="F43" s="13"/>
      <c r="G43" s="13"/>
      <c r="H43" s="13"/>
      <c r="I43" s="14"/>
      <c r="J43" s="81">
        <v>32</v>
      </c>
      <c r="K43" s="82" t="s">
        <v>21</v>
      </c>
      <c r="L43" s="82"/>
      <c r="M43" s="84">
        <f>ABS(M44)</f>
        <v>30000</v>
      </c>
      <c r="N43" s="84">
        <f>ABS(N44)</f>
        <v>0</v>
      </c>
      <c r="O43" s="84">
        <f>AVERAGE(N43/M43*100)</f>
        <v>0</v>
      </c>
    </row>
    <row r="44" spans="1:15" ht="13.5" customHeight="1">
      <c r="A44" s="6"/>
      <c r="B44" s="6"/>
      <c r="C44" s="13"/>
      <c r="D44" s="13"/>
      <c r="E44" s="13"/>
      <c r="F44" s="13"/>
      <c r="G44" s="13"/>
      <c r="H44" s="13"/>
      <c r="I44" s="14"/>
      <c r="J44" s="81">
        <v>329</v>
      </c>
      <c r="K44" s="82" t="s">
        <v>25</v>
      </c>
      <c r="L44" s="82"/>
      <c r="M44" s="84">
        <v>30000</v>
      </c>
      <c r="N44" s="84">
        <v>0</v>
      </c>
      <c r="O44" s="84">
        <f>AVERAGE(N44/M44*100)</f>
        <v>0</v>
      </c>
    </row>
    <row r="45" spans="1:15" ht="13.5" customHeight="1">
      <c r="A45" s="6"/>
      <c r="B45" s="6"/>
      <c r="C45" s="13"/>
      <c r="D45" s="13"/>
      <c r="E45" s="13"/>
      <c r="F45" s="13"/>
      <c r="G45" s="13"/>
      <c r="H45" s="13"/>
      <c r="I45" s="14"/>
      <c r="J45" s="86">
        <v>3299</v>
      </c>
      <c r="K45" s="87" t="s">
        <v>25</v>
      </c>
      <c r="L45" s="87"/>
      <c r="M45" s="84">
        <v>30000</v>
      </c>
      <c r="N45" s="84">
        <v>0</v>
      </c>
      <c r="O45" s="84">
        <v>0</v>
      </c>
    </row>
    <row r="46" spans="1:15" ht="13.5" customHeight="1">
      <c r="A46" s="6"/>
      <c r="B46" s="6"/>
      <c r="C46" s="13"/>
      <c r="D46" s="13"/>
      <c r="E46" s="13"/>
      <c r="F46" s="13"/>
      <c r="G46" s="13"/>
      <c r="H46" s="13"/>
      <c r="I46" s="14"/>
      <c r="J46" s="588" t="s">
        <v>61</v>
      </c>
      <c r="K46" s="535" t="s">
        <v>151</v>
      </c>
      <c r="L46" s="536"/>
      <c r="M46" s="133">
        <f>ABS(M49)</f>
        <v>110000</v>
      </c>
      <c r="N46" s="70">
        <f>ABS(N49)</f>
        <v>71437</v>
      </c>
      <c r="O46" s="458">
        <f>AVERAGE(N46/M46*100)</f>
        <v>64.94272727272727</v>
      </c>
    </row>
    <row r="47" spans="1:15" ht="13.5" customHeight="1">
      <c r="A47" s="6"/>
      <c r="B47" s="6"/>
      <c r="C47" s="13"/>
      <c r="D47" s="13"/>
      <c r="E47" s="13"/>
      <c r="F47" s="13"/>
      <c r="G47" s="13"/>
      <c r="H47" s="13"/>
      <c r="I47" s="14"/>
      <c r="J47" s="561" t="s">
        <v>105</v>
      </c>
      <c r="K47" s="520" t="s">
        <v>143</v>
      </c>
      <c r="L47" s="520"/>
      <c r="M47" s="527"/>
      <c r="N47" s="527"/>
      <c r="O47" s="528"/>
    </row>
    <row r="48" spans="1:15" ht="13.5" customHeight="1">
      <c r="A48" s="6"/>
      <c r="B48" s="6"/>
      <c r="C48" s="13"/>
      <c r="D48" s="13"/>
      <c r="E48" s="13"/>
      <c r="F48" s="13"/>
      <c r="G48" s="13"/>
      <c r="H48" s="13"/>
      <c r="I48" s="14"/>
      <c r="J48" s="193" t="s">
        <v>116</v>
      </c>
      <c r="K48" s="95"/>
      <c r="L48" s="95"/>
      <c r="M48" s="208"/>
      <c r="N48" s="208"/>
      <c r="O48" s="173"/>
    </row>
    <row r="49" spans="1:15" ht="13.5" customHeight="1">
      <c r="A49" s="6"/>
      <c r="B49" s="6"/>
      <c r="C49" s="13"/>
      <c r="D49" s="13"/>
      <c r="E49" s="13"/>
      <c r="F49" s="13"/>
      <c r="G49" s="13"/>
      <c r="H49" s="13"/>
      <c r="I49" s="14"/>
      <c r="J49" s="76">
        <v>3</v>
      </c>
      <c r="K49" s="77" t="s">
        <v>3</v>
      </c>
      <c r="L49" s="77"/>
      <c r="M49" s="79">
        <f>ABS(M50)</f>
        <v>110000</v>
      </c>
      <c r="N49" s="79">
        <f>ABS(N50)</f>
        <v>71437</v>
      </c>
      <c r="O49" s="457">
        <f aca="true" t="shared" si="1" ref="O49:O57">AVERAGE(N49/M49*100)</f>
        <v>64.94272727272727</v>
      </c>
    </row>
    <row r="50" spans="1:15" ht="13.5" customHeight="1">
      <c r="A50" s="6"/>
      <c r="B50" s="6"/>
      <c r="C50" s="13"/>
      <c r="D50" s="13"/>
      <c r="E50" s="13"/>
      <c r="F50" s="13"/>
      <c r="G50" s="13"/>
      <c r="H50" s="13"/>
      <c r="I50" s="14"/>
      <c r="J50" s="81">
        <v>32</v>
      </c>
      <c r="K50" s="82" t="s">
        <v>21</v>
      </c>
      <c r="L50" s="82"/>
      <c r="M50" s="84">
        <f>SUM(M51+M54)</f>
        <v>110000</v>
      </c>
      <c r="N50" s="84">
        <f>SUM(N51+N54)</f>
        <v>71437</v>
      </c>
      <c r="O50" s="420">
        <f t="shared" si="1"/>
        <v>64.94272727272727</v>
      </c>
    </row>
    <row r="51" spans="1:15" ht="13.5" customHeight="1">
      <c r="A51" s="6"/>
      <c r="B51" s="6"/>
      <c r="C51" s="13"/>
      <c r="D51" s="13"/>
      <c r="E51" s="13"/>
      <c r="F51" s="13"/>
      <c r="G51" s="13"/>
      <c r="H51" s="13"/>
      <c r="I51" s="14"/>
      <c r="J51" s="81">
        <v>323</v>
      </c>
      <c r="K51" s="82" t="s">
        <v>170</v>
      </c>
      <c r="L51" s="83"/>
      <c r="M51" s="84">
        <v>30000</v>
      </c>
      <c r="N51" s="84">
        <f>SUM(N52+N53)</f>
        <v>26625</v>
      </c>
      <c r="O51" s="420">
        <f t="shared" si="1"/>
        <v>88.75</v>
      </c>
    </row>
    <row r="52" spans="1:15" ht="13.5" customHeight="1">
      <c r="A52" s="6"/>
      <c r="B52" s="6"/>
      <c r="C52" s="13"/>
      <c r="D52" s="13"/>
      <c r="E52" s="13"/>
      <c r="F52" s="13"/>
      <c r="G52" s="13"/>
      <c r="H52" s="13"/>
      <c r="I52" s="14"/>
      <c r="J52" s="81">
        <v>3233</v>
      </c>
      <c r="K52" s="82" t="s">
        <v>325</v>
      </c>
      <c r="L52" s="83"/>
      <c r="M52" s="84">
        <v>10000</v>
      </c>
      <c r="N52" s="84">
        <v>26625</v>
      </c>
      <c r="O52" s="420">
        <f t="shared" si="1"/>
        <v>266.25</v>
      </c>
    </row>
    <row r="53" spans="1:15" ht="13.5" customHeight="1">
      <c r="A53" s="6"/>
      <c r="B53" s="6"/>
      <c r="C53" s="13"/>
      <c r="D53" s="13"/>
      <c r="E53" s="13"/>
      <c r="F53" s="13"/>
      <c r="G53" s="13"/>
      <c r="H53" s="13"/>
      <c r="I53" s="14"/>
      <c r="J53" s="81">
        <v>3235</v>
      </c>
      <c r="K53" s="82" t="s">
        <v>327</v>
      </c>
      <c r="L53" s="83"/>
      <c r="M53" s="84">
        <v>20000</v>
      </c>
      <c r="N53" s="84">
        <v>0</v>
      </c>
      <c r="O53" s="420">
        <f t="shared" si="1"/>
        <v>0</v>
      </c>
    </row>
    <row r="54" spans="1:15" ht="13.5" customHeight="1">
      <c r="A54" s="6"/>
      <c r="B54" s="6"/>
      <c r="C54" s="13"/>
      <c r="D54" s="13"/>
      <c r="E54" s="13"/>
      <c r="F54" s="13"/>
      <c r="G54" s="13"/>
      <c r="H54" s="13"/>
      <c r="I54" s="14"/>
      <c r="J54" s="81">
        <v>329</v>
      </c>
      <c r="K54" s="82" t="s">
        <v>25</v>
      </c>
      <c r="L54" s="82"/>
      <c r="M54" s="84">
        <v>80000</v>
      </c>
      <c r="N54" s="84">
        <f>SUM(N55+N56)</f>
        <v>44812</v>
      </c>
      <c r="O54" s="420">
        <f t="shared" si="1"/>
        <v>56.015</v>
      </c>
    </row>
    <row r="55" spans="1:15" ht="13.5" customHeight="1">
      <c r="A55" s="6"/>
      <c r="B55" s="6"/>
      <c r="C55" s="13"/>
      <c r="D55" s="13"/>
      <c r="E55" s="13"/>
      <c r="F55" s="13"/>
      <c r="G55" s="13"/>
      <c r="H55" s="13"/>
      <c r="I55" s="14"/>
      <c r="J55" s="81">
        <v>3293</v>
      </c>
      <c r="K55" s="82" t="s">
        <v>335</v>
      </c>
      <c r="L55" s="82"/>
      <c r="M55" s="84">
        <v>20000</v>
      </c>
      <c r="N55" s="84">
        <v>0</v>
      </c>
      <c r="O55" s="420">
        <f t="shared" si="1"/>
        <v>0</v>
      </c>
    </row>
    <row r="56" spans="1:15" ht="13.5" customHeight="1">
      <c r="A56" s="6"/>
      <c r="B56" s="6"/>
      <c r="C56" s="13"/>
      <c r="D56" s="13"/>
      <c r="E56" s="13"/>
      <c r="F56" s="13"/>
      <c r="G56" s="13"/>
      <c r="H56" s="13"/>
      <c r="I56" s="14"/>
      <c r="J56" s="86">
        <v>3299</v>
      </c>
      <c r="K56" s="87" t="s">
        <v>25</v>
      </c>
      <c r="L56" s="87"/>
      <c r="M56" s="84">
        <v>60000</v>
      </c>
      <c r="N56" s="84">
        <v>44812</v>
      </c>
      <c r="O56" s="420">
        <f t="shared" si="1"/>
        <v>74.68666666666667</v>
      </c>
    </row>
    <row r="57" spans="1:15" ht="13.5" customHeight="1">
      <c r="A57" s="6"/>
      <c r="B57" s="6"/>
      <c r="C57" s="13"/>
      <c r="D57" s="13"/>
      <c r="E57" s="13"/>
      <c r="F57" s="13"/>
      <c r="G57" s="13"/>
      <c r="H57" s="13"/>
      <c r="I57" s="14"/>
      <c r="J57" s="588" t="s">
        <v>61</v>
      </c>
      <c r="K57" s="535" t="s">
        <v>155</v>
      </c>
      <c r="L57" s="536"/>
      <c r="M57" s="133">
        <f>SUM(M60)</f>
        <v>10000</v>
      </c>
      <c r="N57" s="70">
        <f>SUM(N60)</f>
        <v>650</v>
      </c>
      <c r="O57" s="458">
        <f t="shared" si="1"/>
        <v>6.5</v>
      </c>
    </row>
    <row r="58" spans="1:15" ht="13.5" customHeight="1">
      <c r="A58" s="6"/>
      <c r="B58" s="6"/>
      <c r="C58" s="13"/>
      <c r="D58" s="13"/>
      <c r="E58" s="13"/>
      <c r="F58" s="13"/>
      <c r="G58" s="13"/>
      <c r="H58" s="13"/>
      <c r="I58" s="14"/>
      <c r="J58" s="561" t="s">
        <v>68</v>
      </c>
      <c r="K58" s="520" t="s">
        <v>108</v>
      </c>
      <c r="L58" s="520"/>
      <c r="M58" s="527"/>
      <c r="N58" s="527"/>
      <c r="O58" s="528"/>
    </row>
    <row r="59" spans="1:15" ht="13.5" customHeight="1">
      <c r="A59" s="6"/>
      <c r="B59" s="6"/>
      <c r="C59" s="13"/>
      <c r="D59" s="13"/>
      <c r="E59" s="13"/>
      <c r="F59" s="13"/>
      <c r="G59" s="13"/>
      <c r="H59" s="13"/>
      <c r="I59" s="14"/>
      <c r="J59" s="193" t="s">
        <v>152</v>
      </c>
      <c r="K59" s="95"/>
      <c r="L59" s="95"/>
      <c r="M59" s="208"/>
      <c r="N59" s="208"/>
      <c r="O59" s="173"/>
    </row>
    <row r="60" spans="1:15" ht="13.5" customHeight="1">
      <c r="A60" s="6"/>
      <c r="B60" s="6"/>
      <c r="C60" s="13"/>
      <c r="D60" s="13"/>
      <c r="E60" s="13"/>
      <c r="F60" s="13"/>
      <c r="G60" s="13"/>
      <c r="H60" s="13"/>
      <c r="I60" s="14"/>
      <c r="J60" s="529">
        <v>3</v>
      </c>
      <c r="K60" s="530" t="s">
        <v>3</v>
      </c>
      <c r="L60" s="530"/>
      <c r="M60" s="79">
        <f>SUM(M61)</f>
        <v>10000</v>
      </c>
      <c r="N60" s="79">
        <f>SUM(N61)</f>
        <v>650</v>
      </c>
      <c r="O60" s="457">
        <f>AVERAGE(N60/M60*100)</f>
        <v>6.5</v>
      </c>
    </row>
    <row r="61" spans="1:15" ht="13.5" customHeight="1">
      <c r="A61" s="6"/>
      <c r="B61" s="6"/>
      <c r="C61" s="13"/>
      <c r="D61" s="13"/>
      <c r="E61" s="13"/>
      <c r="F61" s="13"/>
      <c r="G61" s="13"/>
      <c r="H61" s="13"/>
      <c r="I61" s="14"/>
      <c r="J61" s="129">
        <v>32</v>
      </c>
      <c r="K61" s="130" t="s">
        <v>21</v>
      </c>
      <c r="L61" s="130"/>
      <c r="M61" s="84">
        <f>SUM(M62)</f>
        <v>10000</v>
      </c>
      <c r="N61" s="84">
        <f>SUM(N62)</f>
        <v>650</v>
      </c>
      <c r="O61" s="420">
        <f>AVERAGE(N61/M61*100)</f>
        <v>6.5</v>
      </c>
    </row>
    <row r="62" spans="1:15" ht="13.5" customHeight="1">
      <c r="A62" s="6"/>
      <c r="B62" s="6"/>
      <c r="C62" s="13"/>
      <c r="D62" s="13"/>
      <c r="E62" s="13"/>
      <c r="F62" s="13"/>
      <c r="G62" s="13"/>
      <c r="H62" s="13"/>
      <c r="I62" s="14"/>
      <c r="J62" s="129">
        <v>329</v>
      </c>
      <c r="K62" s="130" t="s">
        <v>25</v>
      </c>
      <c r="L62" s="130"/>
      <c r="M62" s="84">
        <v>10000</v>
      </c>
      <c r="N62" s="84">
        <v>650</v>
      </c>
      <c r="O62" s="420">
        <f>AVERAGE(N62/M62*100)</f>
        <v>6.5</v>
      </c>
    </row>
    <row r="63" spans="1:15" ht="13.5" customHeight="1">
      <c r="A63" s="6"/>
      <c r="B63" s="6"/>
      <c r="C63" s="13"/>
      <c r="D63" s="13"/>
      <c r="E63" s="13"/>
      <c r="F63" s="13"/>
      <c r="G63" s="13"/>
      <c r="H63" s="13"/>
      <c r="I63" s="14"/>
      <c r="J63" s="129">
        <v>3299</v>
      </c>
      <c r="K63" s="130" t="s">
        <v>25</v>
      </c>
      <c r="L63" s="130"/>
      <c r="M63" s="84">
        <v>10000</v>
      </c>
      <c r="N63" s="84">
        <v>650</v>
      </c>
      <c r="O63" s="420">
        <f>AVERAGE(N63/M63*100)</f>
        <v>6.5</v>
      </c>
    </row>
    <row r="64" spans="1:15" ht="13.5" customHeight="1">
      <c r="A64" s="6"/>
      <c r="B64" s="6"/>
      <c r="C64" s="13"/>
      <c r="D64" s="13"/>
      <c r="E64" s="13"/>
      <c r="F64" s="13"/>
      <c r="G64" s="13"/>
      <c r="H64" s="13"/>
      <c r="I64" s="14"/>
      <c r="J64" s="93" t="s">
        <v>61</v>
      </c>
      <c r="K64" s="55" t="s">
        <v>254</v>
      </c>
      <c r="L64" s="101"/>
      <c r="M64" s="70">
        <f>ABS(M67)</f>
        <v>20000</v>
      </c>
      <c r="N64" s="70">
        <f>ABS(N67)</f>
        <v>0</v>
      </c>
      <c r="O64" s="70">
        <f>AVERAGE(N64/M64*100)</f>
        <v>0</v>
      </c>
    </row>
    <row r="65" spans="1:15" ht="13.5" customHeight="1">
      <c r="A65" s="6"/>
      <c r="B65" s="6"/>
      <c r="C65" s="13"/>
      <c r="D65" s="13"/>
      <c r="E65" s="13"/>
      <c r="F65" s="13"/>
      <c r="G65" s="13"/>
      <c r="H65" s="13"/>
      <c r="I65" s="14"/>
      <c r="J65" s="71" t="s">
        <v>68</v>
      </c>
      <c r="K65" s="72" t="s">
        <v>109</v>
      </c>
      <c r="L65" s="73"/>
      <c r="M65" s="522"/>
      <c r="N65" s="522"/>
      <c r="O65" s="523"/>
    </row>
    <row r="66" spans="1:15" ht="13.5" customHeight="1">
      <c r="A66" s="6"/>
      <c r="B66" s="6"/>
      <c r="C66" s="13"/>
      <c r="D66" s="13"/>
      <c r="E66" s="13"/>
      <c r="F66" s="13"/>
      <c r="G66" s="13"/>
      <c r="H66" s="13"/>
      <c r="I66" s="14"/>
      <c r="J66" s="193" t="s">
        <v>116</v>
      </c>
      <c r="K66" s="95"/>
      <c r="L66" s="95"/>
      <c r="M66" s="206"/>
      <c r="N66" s="206"/>
      <c r="O66" s="174"/>
    </row>
    <row r="67" spans="1:15" ht="13.5" customHeight="1">
      <c r="A67" s="6"/>
      <c r="B67" s="6"/>
      <c r="C67" s="13"/>
      <c r="D67" s="13"/>
      <c r="E67" s="13"/>
      <c r="F67" s="13"/>
      <c r="G67" s="13"/>
      <c r="H67" s="13"/>
      <c r="I67" s="14"/>
      <c r="J67" s="99">
        <v>3</v>
      </c>
      <c r="K67" s="100" t="s">
        <v>40</v>
      </c>
      <c r="L67" s="100"/>
      <c r="M67" s="79">
        <f>ABS(M68)</f>
        <v>20000</v>
      </c>
      <c r="N67" s="79">
        <f>ABS(N68)</f>
        <v>0</v>
      </c>
      <c r="O67" s="79">
        <f aca="true" t="shared" si="2" ref="O67:O73">AVERAGE(N67/M67*100)</f>
        <v>0</v>
      </c>
    </row>
    <row r="68" spans="1:15" ht="13.5" customHeight="1">
      <c r="A68" s="6"/>
      <c r="B68" s="6"/>
      <c r="C68" s="13"/>
      <c r="D68" s="13"/>
      <c r="E68" s="13"/>
      <c r="F68" s="13"/>
      <c r="G68" s="13"/>
      <c r="H68" s="13"/>
      <c r="I68" s="14"/>
      <c r="J68" s="96">
        <v>32</v>
      </c>
      <c r="K68" s="97" t="s">
        <v>21</v>
      </c>
      <c r="L68" s="97"/>
      <c r="M68" s="84">
        <f>ABS(M69)</f>
        <v>20000</v>
      </c>
      <c r="N68" s="84">
        <f>ABS(N69)</f>
        <v>0</v>
      </c>
      <c r="O68" s="84">
        <f t="shared" si="2"/>
        <v>0</v>
      </c>
    </row>
    <row r="69" spans="1:15" ht="13.5" customHeight="1">
      <c r="A69" s="6"/>
      <c r="B69" s="6"/>
      <c r="C69" s="13"/>
      <c r="D69" s="13"/>
      <c r="E69" s="13"/>
      <c r="F69" s="13"/>
      <c r="G69" s="13"/>
      <c r="H69" s="13"/>
      <c r="I69" s="14"/>
      <c r="J69" s="96">
        <v>329</v>
      </c>
      <c r="K69" s="97" t="s">
        <v>25</v>
      </c>
      <c r="L69" s="97"/>
      <c r="M69" s="84">
        <v>20000</v>
      </c>
      <c r="N69" s="84">
        <v>0</v>
      </c>
      <c r="O69" s="84">
        <f t="shared" si="2"/>
        <v>0</v>
      </c>
    </row>
    <row r="70" spans="1:15" ht="13.5" customHeight="1">
      <c r="A70" s="6"/>
      <c r="B70" s="6"/>
      <c r="C70" s="13"/>
      <c r="D70" s="13"/>
      <c r="E70" s="13"/>
      <c r="F70" s="13"/>
      <c r="G70" s="13"/>
      <c r="H70" s="13"/>
      <c r="I70" s="14"/>
      <c r="J70" s="96">
        <v>3299</v>
      </c>
      <c r="K70" s="97" t="s">
        <v>25</v>
      </c>
      <c r="L70" s="97"/>
      <c r="M70" s="84">
        <v>20000</v>
      </c>
      <c r="N70" s="84">
        <v>0</v>
      </c>
      <c r="O70" s="84">
        <v>0</v>
      </c>
    </row>
    <row r="71" spans="1:15" ht="13.5" customHeight="1">
      <c r="A71" s="33"/>
      <c r="B71" s="35"/>
      <c r="C71" s="35"/>
      <c r="D71" s="35"/>
      <c r="E71" s="35"/>
      <c r="F71" s="35"/>
      <c r="G71" s="35"/>
      <c r="H71" s="35"/>
      <c r="I71" s="34"/>
      <c r="J71" s="650" t="s">
        <v>110</v>
      </c>
      <c r="K71" s="650"/>
      <c r="L71" s="650"/>
      <c r="M71" s="277">
        <f>SUM(M72+M155+M180+M195+M316+M440+M513+M539+M560+M610+M622+M647+M715+M758+M807)</f>
        <v>31780030</v>
      </c>
      <c r="N71" s="277">
        <f>SUM(N72+N155+N180+N195+N316+N440+N513+N539+N560+N610+N622+N647+N715+N758+N807)</f>
        <v>11544783</v>
      </c>
      <c r="O71" s="451">
        <f t="shared" si="2"/>
        <v>36.32716205743041</v>
      </c>
    </row>
    <row r="72" spans="1:15" ht="13.5" customHeight="1">
      <c r="A72" s="30"/>
      <c r="B72" s="24"/>
      <c r="C72" s="24"/>
      <c r="D72" s="24"/>
      <c r="E72" s="24"/>
      <c r="F72" s="24"/>
      <c r="G72" s="24"/>
      <c r="H72" s="24"/>
      <c r="I72" s="24"/>
      <c r="J72" s="651" t="s">
        <v>183</v>
      </c>
      <c r="K72" s="651"/>
      <c r="L72" s="651"/>
      <c r="M72" s="276">
        <f>SUM(M73+M112+M120+M131+M138+M145)</f>
        <v>3966686</v>
      </c>
      <c r="N72" s="276">
        <f>SUM(N73+N112+N120+N131+N138+N145)</f>
        <v>1891426</v>
      </c>
      <c r="O72" s="453">
        <f t="shared" si="2"/>
        <v>47.68277599991529</v>
      </c>
    </row>
    <row r="73" spans="1:15" ht="13.5" customHeight="1">
      <c r="A73" s="28"/>
      <c r="B73" s="27"/>
      <c r="C73" s="27"/>
      <c r="D73" s="27"/>
      <c r="E73" s="27"/>
      <c r="F73" s="27"/>
      <c r="G73" s="27"/>
      <c r="H73" s="27"/>
      <c r="I73" s="27"/>
      <c r="J73" s="68" t="s">
        <v>184</v>
      </c>
      <c r="K73" s="69"/>
      <c r="L73" s="69"/>
      <c r="M73" s="70">
        <f>ABS(M76)</f>
        <v>2672000</v>
      </c>
      <c r="N73" s="70">
        <f>ABS(N76)</f>
        <v>1469653</v>
      </c>
      <c r="O73" s="458">
        <f t="shared" si="2"/>
        <v>55.001983532934126</v>
      </c>
    </row>
    <row r="74" spans="1:15" ht="13.5" customHeight="1">
      <c r="A74" s="9"/>
      <c r="B74" s="10"/>
      <c r="C74" s="10"/>
      <c r="D74" s="10"/>
      <c r="E74" s="10"/>
      <c r="F74" s="10"/>
      <c r="G74" s="10"/>
      <c r="H74" s="10"/>
      <c r="I74" s="23"/>
      <c r="J74" s="71" t="s">
        <v>72</v>
      </c>
      <c r="K74" s="72"/>
      <c r="L74" s="73"/>
      <c r="M74" s="522"/>
      <c r="N74" s="522"/>
      <c r="O74" s="523"/>
    </row>
    <row r="75" spans="1:15" ht="13.5" customHeight="1">
      <c r="A75" s="9"/>
      <c r="B75" s="10"/>
      <c r="C75" s="10"/>
      <c r="D75" s="10"/>
      <c r="E75" s="10"/>
      <c r="F75" s="10"/>
      <c r="G75" s="10"/>
      <c r="H75" s="10"/>
      <c r="I75" s="23"/>
      <c r="J75" s="74" t="s">
        <v>116</v>
      </c>
      <c r="K75" s="75"/>
      <c r="L75" s="75"/>
      <c r="M75" s="206"/>
      <c r="N75" s="206"/>
      <c r="O75" s="174"/>
    </row>
    <row r="76" spans="1:15" ht="13.5" customHeight="1">
      <c r="A76" s="16"/>
      <c r="B76" s="13"/>
      <c r="C76" s="13"/>
      <c r="D76" s="13"/>
      <c r="E76" s="13"/>
      <c r="F76" s="13"/>
      <c r="G76" s="13"/>
      <c r="H76" s="13"/>
      <c r="I76" s="17"/>
      <c r="J76" s="76">
        <v>3</v>
      </c>
      <c r="K76" s="77" t="s">
        <v>40</v>
      </c>
      <c r="L76" s="77"/>
      <c r="M76" s="79">
        <f>ABS(M77+M84+M108)</f>
        <v>2672000</v>
      </c>
      <c r="N76" s="79">
        <f>ABS(N77+N84+N108)</f>
        <v>1469653</v>
      </c>
      <c r="O76" s="457">
        <f aca="true" t="shared" si="3" ref="O76:O98">AVERAGE(N76/M76*100)</f>
        <v>55.001983532934126</v>
      </c>
    </row>
    <row r="77" spans="1:15" ht="13.5" customHeight="1">
      <c r="A77" s="16"/>
      <c r="B77" s="13"/>
      <c r="C77" s="13"/>
      <c r="D77" s="13"/>
      <c r="E77" s="13"/>
      <c r="F77" s="13"/>
      <c r="G77" s="13"/>
      <c r="H77" s="13"/>
      <c r="I77" s="14"/>
      <c r="J77" s="81">
        <v>31</v>
      </c>
      <c r="K77" s="82" t="s">
        <v>20</v>
      </c>
      <c r="L77" s="82"/>
      <c r="M77" s="84">
        <f>ABS(M78+M80+M82)</f>
        <v>1800000</v>
      </c>
      <c r="N77" s="84">
        <f>AVERAGE(N78+N80+N82)</f>
        <v>916871</v>
      </c>
      <c r="O77" s="420">
        <f t="shared" si="3"/>
        <v>50.93727777777778</v>
      </c>
    </row>
    <row r="78" spans="1:15" ht="13.5" customHeight="1">
      <c r="A78" s="16"/>
      <c r="B78" s="13"/>
      <c r="C78" s="13"/>
      <c r="D78" s="13"/>
      <c r="E78" s="13"/>
      <c r="F78" s="13"/>
      <c r="G78" s="13"/>
      <c r="H78" s="13"/>
      <c r="I78" s="14"/>
      <c r="J78" s="81">
        <v>311</v>
      </c>
      <c r="K78" s="82" t="s">
        <v>87</v>
      </c>
      <c r="L78" s="82"/>
      <c r="M78" s="84">
        <v>1500000</v>
      </c>
      <c r="N78" s="84">
        <f>SUM(N79)</f>
        <v>774154</v>
      </c>
      <c r="O78" s="420">
        <f t="shared" si="3"/>
        <v>51.61026666666667</v>
      </c>
    </row>
    <row r="79" spans="1:15" ht="13.5" customHeight="1">
      <c r="A79" s="16"/>
      <c r="B79" s="13"/>
      <c r="C79" s="13"/>
      <c r="D79" s="13"/>
      <c r="E79" s="13"/>
      <c r="F79" s="13"/>
      <c r="G79" s="13"/>
      <c r="H79" s="13"/>
      <c r="I79" s="14"/>
      <c r="J79" s="81">
        <v>3111</v>
      </c>
      <c r="K79" s="82" t="s">
        <v>87</v>
      </c>
      <c r="L79" s="82"/>
      <c r="M79" s="84">
        <v>1500000</v>
      </c>
      <c r="N79" s="84">
        <v>774154</v>
      </c>
      <c r="O79" s="420">
        <f t="shared" si="3"/>
        <v>51.61026666666667</v>
      </c>
    </row>
    <row r="80" spans="1:15" ht="13.5" customHeight="1">
      <c r="A80" s="17"/>
      <c r="B80" s="13"/>
      <c r="C80" s="13"/>
      <c r="D80" s="13"/>
      <c r="E80" s="13"/>
      <c r="F80" s="13"/>
      <c r="G80" s="13"/>
      <c r="H80" s="13"/>
      <c r="I80" s="14"/>
      <c r="J80" s="81">
        <v>312</v>
      </c>
      <c r="K80" s="82" t="s">
        <v>172</v>
      </c>
      <c r="L80" s="82"/>
      <c r="M80" s="84">
        <v>60000</v>
      </c>
      <c r="N80" s="84">
        <f>SUM(N81)</f>
        <v>22750</v>
      </c>
      <c r="O80" s="420">
        <f t="shared" si="3"/>
        <v>37.916666666666664</v>
      </c>
    </row>
    <row r="81" spans="1:15" ht="13.5" customHeight="1">
      <c r="A81" s="17"/>
      <c r="B81" s="13"/>
      <c r="C81" s="13"/>
      <c r="D81" s="13"/>
      <c r="E81" s="13"/>
      <c r="F81" s="13"/>
      <c r="G81" s="13"/>
      <c r="H81" s="13"/>
      <c r="I81" s="14"/>
      <c r="J81" s="81">
        <v>3121</v>
      </c>
      <c r="K81" s="82" t="s">
        <v>172</v>
      </c>
      <c r="L81" s="82"/>
      <c r="M81" s="84">
        <v>60000</v>
      </c>
      <c r="N81" s="84">
        <v>22750</v>
      </c>
      <c r="O81" s="420">
        <f t="shared" si="3"/>
        <v>37.916666666666664</v>
      </c>
    </row>
    <row r="82" spans="1:15" ht="13.5" customHeight="1">
      <c r="A82" s="17" t="s">
        <v>173</v>
      </c>
      <c r="B82" s="13"/>
      <c r="C82" s="13"/>
      <c r="D82" s="13"/>
      <c r="E82" s="13"/>
      <c r="F82" s="13"/>
      <c r="G82" s="13"/>
      <c r="H82" s="13"/>
      <c r="I82" s="14"/>
      <c r="J82" s="81">
        <v>313</v>
      </c>
      <c r="K82" s="82" t="s">
        <v>42</v>
      </c>
      <c r="L82" s="82"/>
      <c r="M82" s="84">
        <v>240000</v>
      </c>
      <c r="N82" s="84">
        <f>SUM(N83)</f>
        <v>119967</v>
      </c>
      <c r="O82" s="420">
        <f t="shared" si="3"/>
        <v>49.98625</v>
      </c>
    </row>
    <row r="83" spans="1:15" ht="13.5" customHeight="1">
      <c r="A83" s="17"/>
      <c r="B83" s="13"/>
      <c r="C83" s="13"/>
      <c r="D83" s="13"/>
      <c r="E83" s="13"/>
      <c r="F83" s="13"/>
      <c r="G83" s="13"/>
      <c r="H83" s="13"/>
      <c r="I83" s="14"/>
      <c r="J83" s="81">
        <v>3132</v>
      </c>
      <c r="K83" s="82" t="s">
        <v>42</v>
      </c>
      <c r="L83" s="82"/>
      <c r="M83" s="84">
        <v>240000</v>
      </c>
      <c r="N83" s="84">
        <v>119967</v>
      </c>
      <c r="O83" s="420">
        <f t="shared" si="3"/>
        <v>49.98625</v>
      </c>
    </row>
    <row r="84" spans="1:15" ht="13.5" customHeight="1">
      <c r="A84" s="4"/>
      <c r="B84" s="13"/>
      <c r="C84" s="13"/>
      <c r="D84" s="13"/>
      <c r="E84" s="13"/>
      <c r="F84" s="13"/>
      <c r="G84" s="13"/>
      <c r="H84" s="13"/>
      <c r="I84" s="14"/>
      <c r="J84" s="81">
        <v>32</v>
      </c>
      <c r="K84" s="82" t="s">
        <v>41</v>
      </c>
      <c r="L84" s="82"/>
      <c r="M84" s="84">
        <f>ABS(M85+M89+M95+M104)</f>
        <v>782000</v>
      </c>
      <c r="N84" s="84">
        <f>ABS(N85+N89+N95+N104)</f>
        <v>490577</v>
      </c>
      <c r="O84" s="420">
        <f t="shared" si="3"/>
        <v>62.733631713554985</v>
      </c>
    </row>
    <row r="85" spans="1:15" ht="13.5" customHeight="1">
      <c r="A85" s="4"/>
      <c r="B85" s="13"/>
      <c r="C85" s="13"/>
      <c r="D85" s="13"/>
      <c r="E85" s="13"/>
      <c r="F85" s="13"/>
      <c r="G85" s="13"/>
      <c r="H85" s="13"/>
      <c r="I85" s="14"/>
      <c r="J85" s="81">
        <v>321</v>
      </c>
      <c r="K85" s="82" t="s">
        <v>22</v>
      </c>
      <c r="L85" s="82"/>
      <c r="M85" s="84">
        <v>30000</v>
      </c>
      <c r="N85" s="84">
        <f>AVERAGE(N86+N87+N88)</f>
        <v>9501</v>
      </c>
      <c r="O85" s="420">
        <f t="shared" si="3"/>
        <v>31.669999999999998</v>
      </c>
    </row>
    <row r="86" spans="1:15" ht="13.5" customHeight="1">
      <c r="A86" s="4"/>
      <c r="B86" s="13"/>
      <c r="C86" s="13"/>
      <c r="D86" s="13"/>
      <c r="E86" s="13"/>
      <c r="F86" s="13"/>
      <c r="G86" s="13"/>
      <c r="H86" s="13"/>
      <c r="I86" s="14"/>
      <c r="J86" s="81">
        <v>3211</v>
      </c>
      <c r="K86" s="82" t="s">
        <v>318</v>
      </c>
      <c r="L86" s="82"/>
      <c r="M86" s="84">
        <v>10000</v>
      </c>
      <c r="N86" s="84">
        <v>4326</v>
      </c>
      <c r="O86" s="420">
        <f t="shared" si="3"/>
        <v>43.26</v>
      </c>
    </row>
    <row r="87" spans="1:15" ht="13.5" customHeight="1">
      <c r="A87" s="4"/>
      <c r="B87" s="13"/>
      <c r="C87" s="13"/>
      <c r="D87" s="13"/>
      <c r="E87" s="13"/>
      <c r="F87" s="13"/>
      <c r="G87" s="13"/>
      <c r="H87" s="13"/>
      <c r="I87" s="14"/>
      <c r="J87" s="81">
        <v>3212</v>
      </c>
      <c r="K87" s="82" t="s">
        <v>317</v>
      </c>
      <c r="L87" s="82"/>
      <c r="M87" s="84">
        <v>5000</v>
      </c>
      <c r="N87" s="84">
        <v>1800</v>
      </c>
      <c r="O87" s="420">
        <f t="shared" si="3"/>
        <v>36</v>
      </c>
    </row>
    <row r="88" spans="1:15" ht="13.5" customHeight="1">
      <c r="A88" s="4"/>
      <c r="B88" s="13"/>
      <c r="C88" s="13"/>
      <c r="D88" s="13"/>
      <c r="E88" s="13"/>
      <c r="F88" s="13"/>
      <c r="G88" s="13"/>
      <c r="H88" s="13"/>
      <c r="I88" s="14"/>
      <c r="J88" s="81">
        <v>3213</v>
      </c>
      <c r="K88" s="82" t="s">
        <v>316</v>
      </c>
      <c r="L88" s="82"/>
      <c r="M88" s="84">
        <v>15000</v>
      </c>
      <c r="N88" s="84">
        <v>3375</v>
      </c>
      <c r="O88" s="420">
        <f t="shared" si="3"/>
        <v>22.5</v>
      </c>
    </row>
    <row r="89" spans="1:15" ht="13.5" customHeight="1">
      <c r="A89" s="18"/>
      <c r="B89" s="13"/>
      <c r="C89" s="13"/>
      <c r="D89" s="13"/>
      <c r="E89" s="13"/>
      <c r="F89" s="13"/>
      <c r="G89" s="13"/>
      <c r="H89" s="13"/>
      <c r="I89" s="14"/>
      <c r="J89" s="81">
        <v>322</v>
      </c>
      <c r="K89" s="82" t="s">
        <v>23</v>
      </c>
      <c r="L89" s="82"/>
      <c r="M89" s="84">
        <v>142000</v>
      </c>
      <c r="N89" s="84">
        <f>AVERAGE(N90+N91+N92+N93)</f>
        <v>49047</v>
      </c>
      <c r="O89" s="420">
        <f t="shared" si="3"/>
        <v>34.540140845070425</v>
      </c>
    </row>
    <row r="90" spans="1:15" ht="13.5" customHeight="1">
      <c r="A90" s="18"/>
      <c r="B90" s="13"/>
      <c r="C90" s="13"/>
      <c r="D90" s="13"/>
      <c r="E90" s="13"/>
      <c r="F90" s="13"/>
      <c r="G90" s="13"/>
      <c r="H90" s="13"/>
      <c r="I90" s="14"/>
      <c r="J90" s="81">
        <v>3221</v>
      </c>
      <c r="K90" s="82" t="s">
        <v>700</v>
      </c>
      <c r="L90" s="82"/>
      <c r="M90" s="84">
        <v>100000</v>
      </c>
      <c r="N90" s="84">
        <v>33608</v>
      </c>
      <c r="O90" s="420">
        <f t="shared" si="3"/>
        <v>33.608</v>
      </c>
    </row>
    <row r="91" spans="1:15" ht="13.5" customHeight="1">
      <c r="A91" s="18"/>
      <c r="B91" s="13"/>
      <c r="C91" s="13"/>
      <c r="D91" s="13"/>
      <c r="E91" s="13"/>
      <c r="F91" s="13"/>
      <c r="G91" s="13"/>
      <c r="H91" s="13"/>
      <c r="I91" s="14"/>
      <c r="J91" s="81">
        <v>3223</v>
      </c>
      <c r="K91" s="82" t="s">
        <v>697</v>
      </c>
      <c r="L91" s="82"/>
      <c r="M91" s="84">
        <v>5000</v>
      </c>
      <c r="N91" s="84">
        <v>102</v>
      </c>
      <c r="O91" s="420">
        <f t="shared" si="3"/>
        <v>2.04</v>
      </c>
    </row>
    <row r="92" spans="1:15" ht="13.5" customHeight="1">
      <c r="A92" s="18"/>
      <c r="B92" s="13"/>
      <c r="C92" s="13"/>
      <c r="D92" s="13"/>
      <c r="E92" s="13"/>
      <c r="F92" s="13"/>
      <c r="G92" s="13"/>
      <c r="H92" s="13"/>
      <c r="I92" s="14"/>
      <c r="J92" s="81">
        <v>3224</v>
      </c>
      <c r="K92" s="82" t="s">
        <v>701</v>
      </c>
      <c r="L92" s="82"/>
      <c r="M92" s="84">
        <v>10000</v>
      </c>
      <c r="N92" s="84">
        <v>5186</v>
      </c>
      <c r="O92" s="420">
        <f t="shared" si="3"/>
        <v>51.85999999999999</v>
      </c>
    </row>
    <row r="93" spans="1:15" ht="13.5" customHeight="1">
      <c r="A93" s="18"/>
      <c r="B93" s="13"/>
      <c r="C93" s="13"/>
      <c r="D93" s="13"/>
      <c r="E93" s="13"/>
      <c r="F93" s="13"/>
      <c r="G93" s="13"/>
      <c r="H93" s="13"/>
      <c r="I93" s="14"/>
      <c r="J93" s="81">
        <v>3225</v>
      </c>
      <c r="K93" s="82" t="s">
        <v>320</v>
      </c>
      <c r="L93" s="82"/>
      <c r="M93" s="84">
        <v>25000</v>
      </c>
      <c r="N93" s="84">
        <v>10151</v>
      </c>
      <c r="O93" s="420">
        <f t="shared" si="3"/>
        <v>40.604</v>
      </c>
    </row>
    <row r="94" spans="1:15" ht="13.5" customHeight="1">
      <c r="A94" s="18"/>
      <c r="B94" s="13"/>
      <c r="C94" s="13"/>
      <c r="D94" s="13"/>
      <c r="E94" s="13"/>
      <c r="F94" s="13"/>
      <c r="G94" s="13"/>
      <c r="H94" s="13"/>
      <c r="I94" s="14"/>
      <c r="J94" s="81">
        <v>3227</v>
      </c>
      <c r="K94" s="82" t="s">
        <v>702</v>
      </c>
      <c r="L94" s="82"/>
      <c r="M94" s="84">
        <v>2000</v>
      </c>
      <c r="N94" s="84">
        <v>0</v>
      </c>
      <c r="O94" s="420">
        <f t="shared" si="3"/>
        <v>0</v>
      </c>
    </row>
    <row r="95" spans="1:15" ht="13.5" customHeight="1">
      <c r="A95" s="18"/>
      <c r="B95" s="13"/>
      <c r="C95" s="13"/>
      <c r="D95" s="13"/>
      <c r="E95" s="13"/>
      <c r="F95" s="13"/>
      <c r="G95" s="13"/>
      <c r="H95" s="13"/>
      <c r="I95" s="14"/>
      <c r="J95" s="81">
        <v>323</v>
      </c>
      <c r="K95" s="82" t="s">
        <v>24</v>
      </c>
      <c r="L95" s="82"/>
      <c r="M95" s="84">
        <v>445000</v>
      </c>
      <c r="N95" s="84">
        <f>AVERAGE(N96+N97+N98+N99+N100+N101+N102+N103)</f>
        <v>288206</v>
      </c>
      <c r="O95" s="420">
        <f t="shared" si="3"/>
        <v>64.76539325842697</v>
      </c>
    </row>
    <row r="96" spans="1:15" ht="13.5" customHeight="1">
      <c r="A96" s="18"/>
      <c r="B96" s="13"/>
      <c r="C96" s="13"/>
      <c r="D96" s="13"/>
      <c r="E96" s="13"/>
      <c r="F96" s="13"/>
      <c r="G96" s="13"/>
      <c r="H96" s="13"/>
      <c r="I96" s="14"/>
      <c r="J96" s="86">
        <v>3231</v>
      </c>
      <c r="K96" s="87" t="s">
        <v>660</v>
      </c>
      <c r="L96" s="87"/>
      <c r="M96" s="84">
        <v>150000</v>
      </c>
      <c r="N96" s="84">
        <v>85237</v>
      </c>
      <c r="O96" s="420">
        <f t="shared" si="3"/>
        <v>56.824666666666666</v>
      </c>
    </row>
    <row r="97" spans="1:15" ht="13.5" customHeight="1">
      <c r="A97" s="18"/>
      <c r="B97" s="13"/>
      <c r="C97" s="13"/>
      <c r="D97" s="13"/>
      <c r="E97" s="13"/>
      <c r="F97" s="13"/>
      <c r="G97" s="13"/>
      <c r="H97" s="13"/>
      <c r="I97" s="14"/>
      <c r="J97" s="86">
        <v>3232</v>
      </c>
      <c r="K97" s="87" t="s">
        <v>661</v>
      </c>
      <c r="L97" s="87"/>
      <c r="M97" s="84">
        <v>15000</v>
      </c>
      <c r="N97" s="84">
        <v>13609</v>
      </c>
      <c r="O97" s="420">
        <f t="shared" si="3"/>
        <v>90.72666666666666</v>
      </c>
    </row>
    <row r="98" spans="1:15" ht="13.5" customHeight="1">
      <c r="A98" s="18"/>
      <c r="B98" s="13"/>
      <c r="C98" s="13"/>
      <c r="D98" s="13"/>
      <c r="E98" s="13"/>
      <c r="F98" s="13"/>
      <c r="G98" s="13"/>
      <c r="H98" s="13"/>
      <c r="I98" s="14"/>
      <c r="J98" s="86">
        <v>3233</v>
      </c>
      <c r="K98" s="87" t="s">
        <v>325</v>
      </c>
      <c r="L98" s="87"/>
      <c r="M98" s="84">
        <v>70000</v>
      </c>
      <c r="N98" s="84">
        <v>68256</v>
      </c>
      <c r="O98" s="420">
        <f t="shared" si="3"/>
        <v>97.50857142857143</v>
      </c>
    </row>
    <row r="99" spans="1:15" ht="13.5" customHeight="1">
      <c r="A99" s="18"/>
      <c r="B99" s="13"/>
      <c r="C99" s="13"/>
      <c r="D99" s="13"/>
      <c r="E99" s="13"/>
      <c r="F99" s="13"/>
      <c r="G99" s="13"/>
      <c r="H99" s="13"/>
      <c r="I99" s="14"/>
      <c r="J99" s="86">
        <v>3234</v>
      </c>
      <c r="K99" s="87" t="s">
        <v>733</v>
      </c>
      <c r="L99" s="87"/>
      <c r="M99" s="84">
        <v>0</v>
      </c>
      <c r="N99" s="84">
        <v>4099</v>
      </c>
      <c r="O99" s="420">
        <v>0</v>
      </c>
    </row>
    <row r="100" spans="1:15" ht="13.5" customHeight="1">
      <c r="A100" s="18"/>
      <c r="B100" s="13"/>
      <c r="C100" s="13"/>
      <c r="D100" s="13"/>
      <c r="E100" s="13"/>
      <c r="F100" s="13"/>
      <c r="G100" s="13"/>
      <c r="H100" s="13"/>
      <c r="I100" s="14"/>
      <c r="J100" s="86">
        <v>3236</v>
      </c>
      <c r="K100" s="87" t="s">
        <v>703</v>
      </c>
      <c r="L100" s="87"/>
      <c r="M100" s="84">
        <v>20000</v>
      </c>
      <c r="N100" s="84">
        <v>2700</v>
      </c>
      <c r="O100" s="420">
        <f aca="true" t="shared" si="4" ref="O100:O112">AVERAGE(N100/M100*100)</f>
        <v>13.5</v>
      </c>
    </row>
    <row r="101" spans="1:15" ht="13.5" customHeight="1">
      <c r="A101" s="18"/>
      <c r="B101" s="13"/>
      <c r="C101" s="13"/>
      <c r="D101" s="13"/>
      <c r="E101" s="13"/>
      <c r="F101" s="13"/>
      <c r="G101" s="13"/>
      <c r="H101" s="13"/>
      <c r="I101" s="14"/>
      <c r="J101" s="86">
        <v>3237</v>
      </c>
      <c r="K101" s="87" t="s">
        <v>329</v>
      </c>
      <c r="L101" s="87"/>
      <c r="M101" s="84">
        <v>100000</v>
      </c>
      <c r="N101" s="84">
        <v>66268</v>
      </c>
      <c r="O101" s="420">
        <f t="shared" si="4"/>
        <v>66.268</v>
      </c>
    </row>
    <row r="102" spans="1:15" ht="13.5" customHeight="1">
      <c r="A102" s="18"/>
      <c r="B102" s="13"/>
      <c r="C102" s="13"/>
      <c r="D102" s="13"/>
      <c r="E102" s="13"/>
      <c r="F102" s="13"/>
      <c r="G102" s="13"/>
      <c r="H102" s="13"/>
      <c r="I102" s="14"/>
      <c r="J102" s="86">
        <v>3238</v>
      </c>
      <c r="K102" s="87" t="s">
        <v>330</v>
      </c>
      <c r="L102" s="87"/>
      <c r="M102" s="84">
        <v>50000</v>
      </c>
      <c r="N102" s="84">
        <v>25739</v>
      </c>
      <c r="O102" s="420">
        <f t="shared" si="4"/>
        <v>51.478</v>
      </c>
    </row>
    <row r="103" spans="1:15" ht="13.5" customHeight="1">
      <c r="A103" s="18"/>
      <c r="B103" s="13"/>
      <c r="C103" s="13"/>
      <c r="D103" s="13"/>
      <c r="E103" s="13"/>
      <c r="F103" s="13"/>
      <c r="G103" s="13"/>
      <c r="H103" s="13"/>
      <c r="I103" s="14"/>
      <c r="J103" s="86">
        <v>3239</v>
      </c>
      <c r="K103" s="87" t="s">
        <v>331</v>
      </c>
      <c r="L103" s="87"/>
      <c r="M103" s="84">
        <v>40000</v>
      </c>
      <c r="N103" s="84">
        <v>22298</v>
      </c>
      <c r="O103" s="420">
        <f t="shared" si="4"/>
        <v>55.745</v>
      </c>
    </row>
    <row r="104" spans="1:15" ht="13.5" customHeight="1">
      <c r="A104" s="4"/>
      <c r="B104" s="13"/>
      <c r="C104" s="13"/>
      <c r="D104" s="13"/>
      <c r="E104" s="13"/>
      <c r="F104" s="13"/>
      <c r="G104" s="13"/>
      <c r="H104" s="13"/>
      <c r="I104" s="14"/>
      <c r="J104" s="86">
        <v>329</v>
      </c>
      <c r="K104" s="87" t="s">
        <v>25</v>
      </c>
      <c r="L104" s="87"/>
      <c r="M104" s="84">
        <v>165000</v>
      </c>
      <c r="N104" s="84">
        <f>AVERAGE(N105+N106+N107)</f>
        <v>143823</v>
      </c>
      <c r="O104" s="420">
        <f t="shared" si="4"/>
        <v>87.16545454545455</v>
      </c>
    </row>
    <row r="105" spans="1:15" ht="13.5" customHeight="1">
      <c r="A105" s="4"/>
      <c r="B105" s="13"/>
      <c r="C105" s="13"/>
      <c r="D105" s="13"/>
      <c r="E105" s="13"/>
      <c r="F105" s="13"/>
      <c r="G105" s="13"/>
      <c r="H105" s="13"/>
      <c r="I105" s="14"/>
      <c r="J105" s="86">
        <v>3294</v>
      </c>
      <c r="K105" s="87" t="s">
        <v>336</v>
      </c>
      <c r="L105" s="87"/>
      <c r="M105" s="84">
        <v>10000</v>
      </c>
      <c r="N105" s="84">
        <v>120</v>
      </c>
      <c r="O105" s="420">
        <f t="shared" si="4"/>
        <v>1.2</v>
      </c>
    </row>
    <row r="106" spans="1:15" ht="13.5" customHeight="1">
      <c r="A106" s="4"/>
      <c r="B106" s="13"/>
      <c r="C106" s="13"/>
      <c r="D106" s="13"/>
      <c r="E106" s="13"/>
      <c r="F106" s="13"/>
      <c r="G106" s="13"/>
      <c r="H106" s="13"/>
      <c r="I106" s="14"/>
      <c r="J106" s="86">
        <v>3295</v>
      </c>
      <c r="K106" s="87" t="s">
        <v>337</v>
      </c>
      <c r="L106" s="87"/>
      <c r="M106" s="84">
        <v>5000</v>
      </c>
      <c r="N106" s="84">
        <v>6900</v>
      </c>
      <c r="O106" s="420">
        <f t="shared" si="4"/>
        <v>138</v>
      </c>
    </row>
    <row r="107" spans="1:15" ht="13.5" customHeight="1">
      <c r="A107" s="4"/>
      <c r="B107" s="13"/>
      <c r="C107" s="13"/>
      <c r="D107" s="13"/>
      <c r="E107" s="13"/>
      <c r="F107" s="13"/>
      <c r="G107" s="13"/>
      <c r="H107" s="13"/>
      <c r="I107" s="14"/>
      <c r="J107" s="86">
        <v>3299</v>
      </c>
      <c r="K107" s="87" t="s">
        <v>704</v>
      </c>
      <c r="L107" s="87"/>
      <c r="M107" s="84">
        <v>150000</v>
      </c>
      <c r="N107" s="84">
        <v>136803</v>
      </c>
      <c r="O107" s="420">
        <f t="shared" si="4"/>
        <v>91.202</v>
      </c>
    </row>
    <row r="108" spans="1:15" ht="13.5" customHeight="1">
      <c r="A108" s="4"/>
      <c r="B108" s="13"/>
      <c r="C108" s="13"/>
      <c r="D108" s="13"/>
      <c r="E108" s="13"/>
      <c r="F108" s="13"/>
      <c r="G108" s="13"/>
      <c r="H108" s="13"/>
      <c r="I108" s="14"/>
      <c r="J108" s="81">
        <v>34</v>
      </c>
      <c r="K108" s="82" t="s">
        <v>43</v>
      </c>
      <c r="L108" s="82"/>
      <c r="M108" s="84">
        <f>SUM(M109)</f>
        <v>90000</v>
      </c>
      <c r="N108" s="84">
        <f>SUM(N109)</f>
        <v>62205</v>
      </c>
      <c r="O108" s="420">
        <f t="shared" si="4"/>
        <v>69.11666666666667</v>
      </c>
    </row>
    <row r="109" spans="1:15" ht="13.5" customHeight="1">
      <c r="A109" s="4"/>
      <c r="B109" s="13"/>
      <c r="C109" s="13"/>
      <c r="D109" s="13"/>
      <c r="E109" s="13"/>
      <c r="F109" s="13"/>
      <c r="G109" s="13"/>
      <c r="H109" s="13"/>
      <c r="I109" s="14"/>
      <c r="J109" s="81">
        <v>343</v>
      </c>
      <c r="K109" s="82" t="s">
        <v>27</v>
      </c>
      <c r="L109" s="82"/>
      <c r="M109" s="84">
        <v>90000</v>
      </c>
      <c r="N109" s="84">
        <f>AVERAGE(N110+N111)</f>
        <v>62205</v>
      </c>
      <c r="O109" s="420">
        <f t="shared" si="4"/>
        <v>69.11666666666667</v>
      </c>
    </row>
    <row r="110" spans="1:15" ht="13.5" customHeight="1">
      <c r="A110" s="4"/>
      <c r="B110" s="13"/>
      <c r="C110" s="13"/>
      <c r="D110" s="13"/>
      <c r="E110" s="13"/>
      <c r="F110" s="13"/>
      <c r="G110" s="13"/>
      <c r="H110" s="13"/>
      <c r="I110" s="14"/>
      <c r="J110" s="86">
        <v>3431</v>
      </c>
      <c r="K110" s="87" t="s">
        <v>705</v>
      </c>
      <c r="L110" s="87"/>
      <c r="M110" s="84">
        <v>80000</v>
      </c>
      <c r="N110" s="84">
        <v>61450</v>
      </c>
      <c r="O110" s="420">
        <f t="shared" si="4"/>
        <v>76.8125</v>
      </c>
    </row>
    <row r="111" spans="1:15" ht="13.5" customHeight="1">
      <c r="A111" s="4"/>
      <c r="B111" s="13"/>
      <c r="C111" s="13"/>
      <c r="D111" s="13"/>
      <c r="E111" s="13"/>
      <c r="F111" s="13"/>
      <c r="G111" s="13"/>
      <c r="H111" s="13"/>
      <c r="I111" s="14"/>
      <c r="J111" s="86">
        <v>3433</v>
      </c>
      <c r="K111" s="87" t="s">
        <v>338</v>
      </c>
      <c r="L111" s="87"/>
      <c r="M111" s="84">
        <v>10000</v>
      </c>
      <c r="N111" s="84">
        <v>755</v>
      </c>
      <c r="O111" s="420">
        <f t="shared" si="4"/>
        <v>7.55</v>
      </c>
    </row>
    <row r="112" spans="1:15" ht="13.5" customHeight="1">
      <c r="A112" s="4"/>
      <c r="B112" s="13"/>
      <c r="C112" s="13"/>
      <c r="D112" s="13"/>
      <c r="E112" s="13"/>
      <c r="F112" s="13"/>
      <c r="G112" s="13"/>
      <c r="H112" s="13"/>
      <c r="I112" s="14"/>
      <c r="J112" s="117" t="s">
        <v>187</v>
      </c>
      <c r="K112" s="68"/>
      <c r="L112" s="68"/>
      <c r="M112" s="70">
        <f>SUM(M115)</f>
        <v>20000</v>
      </c>
      <c r="N112" s="70">
        <f>SUM(N115)</f>
        <v>49342</v>
      </c>
      <c r="O112" s="458">
        <f t="shared" si="4"/>
        <v>246.70999999999998</v>
      </c>
    </row>
    <row r="113" spans="1:15" ht="13.5" customHeight="1">
      <c r="A113" s="4"/>
      <c r="B113" s="13"/>
      <c r="C113" s="13"/>
      <c r="D113" s="13"/>
      <c r="E113" s="13"/>
      <c r="F113" s="13"/>
      <c r="G113" s="13"/>
      <c r="H113" s="13"/>
      <c r="I113" s="14"/>
      <c r="J113" s="204" t="s">
        <v>68</v>
      </c>
      <c r="K113" s="72" t="s">
        <v>106</v>
      </c>
      <c r="L113" s="72"/>
      <c r="M113" s="522"/>
      <c r="N113" s="522"/>
      <c r="O113" s="523"/>
    </row>
    <row r="114" spans="1:15" ht="13.5" customHeight="1">
      <c r="A114" s="4"/>
      <c r="B114" s="13"/>
      <c r="C114" s="13"/>
      <c r="D114" s="13"/>
      <c r="E114" s="13"/>
      <c r="F114" s="13"/>
      <c r="G114" s="13"/>
      <c r="H114" s="13"/>
      <c r="I114" s="14"/>
      <c r="J114" s="193" t="s">
        <v>116</v>
      </c>
      <c r="K114" s="95"/>
      <c r="L114" s="95"/>
      <c r="M114" s="206"/>
      <c r="N114" s="206"/>
      <c r="O114" s="174"/>
    </row>
    <row r="115" spans="1:15" ht="13.5" customHeight="1">
      <c r="A115" s="4"/>
      <c r="B115" s="13"/>
      <c r="C115" s="13"/>
      <c r="D115" s="13"/>
      <c r="E115" s="13"/>
      <c r="F115" s="13"/>
      <c r="G115" s="13"/>
      <c r="H115" s="13"/>
      <c r="I115" s="14"/>
      <c r="J115" s="76">
        <v>4</v>
      </c>
      <c r="K115" s="77" t="s">
        <v>45</v>
      </c>
      <c r="L115" s="77"/>
      <c r="M115" s="79">
        <f>ABS(M116)</f>
        <v>20000</v>
      </c>
      <c r="N115" s="79">
        <f>ABS(N116)</f>
        <v>49342</v>
      </c>
      <c r="O115" s="457">
        <f>AVERAGE(N115/M115*100)</f>
        <v>246.70999999999998</v>
      </c>
    </row>
    <row r="116" spans="1:15" ht="13.5" customHeight="1">
      <c r="A116" s="4"/>
      <c r="B116" s="13"/>
      <c r="C116" s="13"/>
      <c r="D116" s="13"/>
      <c r="E116" s="13"/>
      <c r="F116" s="13"/>
      <c r="G116" s="13"/>
      <c r="H116" s="13"/>
      <c r="I116" s="14"/>
      <c r="J116" s="81">
        <v>42</v>
      </c>
      <c r="K116" s="82" t="s">
        <v>44</v>
      </c>
      <c r="L116" s="82"/>
      <c r="M116" s="84">
        <f>ABS(M117)</f>
        <v>20000</v>
      </c>
      <c r="N116" s="84">
        <f>ABS(N117)</f>
        <v>49342</v>
      </c>
      <c r="O116" s="420">
        <f>AVERAGE(N116/M116*100)</f>
        <v>246.70999999999998</v>
      </c>
    </row>
    <row r="117" spans="1:15" ht="13.5" customHeight="1">
      <c r="A117" s="4"/>
      <c r="B117" s="13"/>
      <c r="C117" s="13"/>
      <c r="D117" s="13"/>
      <c r="E117" s="13"/>
      <c r="F117" s="13"/>
      <c r="G117" s="13"/>
      <c r="H117" s="13"/>
      <c r="I117" s="14"/>
      <c r="J117" s="81">
        <v>422</v>
      </c>
      <c r="K117" s="82" t="s">
        <v>33</v>
      </c>
      <c r="L117" s="82"/>
      <c r="M117" s="84">
        <v>20000</v>
      </c>
      <c r="N117" s="84">
        <f>SUM(N118+N119)</f>
        <v>49342</v>
      </c>
      <c r="O117" s="420">
        <f>AVERAGE(N117/M117*100)</f>
        <v>246.70999999999998</v>
      </c>
    </row>
    <row r="118" spans="1:15" ht="13.5" customHeight="1">
      <c r="A118" s="4"/>
      <c r="B118" s="13"/>
      <c r="C118" s="13"/>
      <c r="D118" s="13"/>
      <c r="E118" s="13"/>
      <c r="F118" s="13"/>
      <c r="G118" s="13"/>
      <c r="H118" s="13"/>
      <c r="I118" s="14"/>
      <c r="J118" s="86">
        <v>4221</v>
      </c>
      <c r="K118" s="87" t="s">
        <v>353</v>
      </c>
      <c r="L118" s="87"/>
      <c r="M118" s="89">
        <v>20000</v>
      </c>
      <c r="N118" s="84">
        <v>28937</v>
      </c>
      <c r="O118" s="420">
        <f>AVERAGE(N118/M118*100)</f>
        <v>144.685</v>
      </c>
    </row>
    <row r="119" spans="1:15" ht="13.5" customHeight="1">
      <c r="A119" s="4"/>
      <c r="B119" s="13"/>
      <c r="C119" s="13"/>
      <c r="D119" s="13"/>
      <c r="E119" s="13"/>
      <c r="F119" s="13"/>
      <c r="G119" s="13"/>
      <c r="H119" s="13"/>
      <c r="I119" s="14"/>
      <c r="J119" s="86">
        <v>4223</v>
      </c>
      <c r="K119" s="87" t="s">
        <v>351</v>
      </c>
      <c r="L119" s="87"/>
      <c r="M119" s="89">
        <v>0</v>
      </c>
      <c r="N119" s="84">
        <v>20405</v>
      </c>
      <c r="O119" s="420">
        <v>0</v>
      </c>
    </row>
    <row r="120" spans="1:15" ht="13.5" customHeight="1">
      <c r="A120" s="4"/>
      <c r="B120" s="13"/>
      <c r="C120" s="13"/>
      <c r="D120" s="13"/>
      <c r="E120" s="13"/>
      <c r="F120" s="13"/>
      <c r="G120" s="13"/>
      <c r="H120" s="13"/>
      <c r="I120" s="14"/>
      <c r="J120" s="117" t="s">
        <v>188</v>
      </c>
      <c r="K120" s="68"/>
      <c r="L120" s="68"/>
      <c r="M120" s="70">
        <f>SUM(M123+M127)</f>
        <v>894686</v>
      </c>
      <c r="N120" s="70">
        <f>SUM(N123+N127)</f>
        <v>18128</v>
      </c>
      <c r="O120" s="458">
        <f>AVERAGE(N120/M120*100)</f>
        <v>2.0261857232593337</v>
      </c>
    </row>
    <row r="121" spans="1:15" ht="13.5" customHeight="1">
      <c r="A121" s="4"/>
      <c r="B121" s="13"/>
      <c r="C121" s="13"/>
      <c r="D121" s="13"/>
      <c r="E121" s="13"/>
      <c r="F121" s="13"/>
      <c r="G121" s="13"/>
      <c r="H121" s="13"/>
      <c r="I121" s="14"/>
      <c r="J121" s="204" t="s">
        <v>68</v>
      </c>
      <c r="K121" s="72" t="s">
        <v>106</v>
      </c>
      <c r="L121" s="72"/>
      <c r="M121" s="522"/>
      <c r="N121" s="522"/>
      <c r="O121" s="523"/>
    </row>
    <row r="122" spans="1:15" ht="13.5" customHeight="1">
      <c r="A122" s="4"/>
      <c r="B122" s="13"/>
      <c r="C122" s="13"/>
      <c r="D122" s="13"/>
      <c r="E122" s="13"/>
      <c r="F122" s="13"/>
      <c r="G122" s="13"/>
      <c r="H122" s="13"/>
      <c r="I122" s="14"/>
      <c r="J122" s="193" t="s">
        <v>153</v>
      </c>
      <c r="K122" s="95"/>
      <c r="L122" s="95"/>
      <c r="M122" s="206"/>
      <c r="N122" s="206"/>
      <c r="O122" s="174"/>
    </row>
    <row r="123" spans="1:15" ht="13.5" customHeight="1">
      <c r="A123" s="4"/>
      <c r="B123" s="13"/>
      <c r="C123" s="13"/>
      <c r="D123" s="13"/>
      <c r="E123" s="13"/>
      <c r="F123" s="13"/>
      <c r="G123" s="13"/>
      <c r="H123" s="13"/>
      <c r="I123" s="14"/>
      <c r="J123" s="99">
        <v>5</v>
      </c>
      <c r="K123" s="77" t="s">
        <v>157</v>
      </c>
      <c r="L123" s="77"/>
      <c r="M123" s="79">
        <f>SUM(M124)</f>
        <v>795631</v>
      </c>
      <c r="N123" s="79">
        <f>SUM(N124)</f>
        <v>0</v>
      </c>
      <c r="O123" s="79">
        <f aca="true" t="shared" si="5" ref="O123:O131">AVERAGE(N123/M123*100)</f>
        <v>0</v>
      </c>
    </row>
    <row r="124" spans="1:15" ht="13.5" customHeight="1">
      <c r="A124" s="4"/>
      <c r="B124" s="13"/>
      <c r="C124" s="13"/>
      <c r="D124" s="13"/>
      <c r="E124" s="13"/>
      <c r="F124" s="13"/>
      <c r="G124" s="13"/>
      <c r="H124" s="13"/>
      <c r="I124" s="14"/>
      <c r="J124" s="96">
        <v>54</v>
      </c>
      <c r="K124" s="82" t="s">
        <v>156</v>
      </c>
      <c r="L124" s="82"/>
      <c r="M124" s="84">
        <f>SUM(M125)</f>
        <v>795631</v>
      </c>
      <c r="N124" s="84">
        <f>SUM(N125)</f>
        <v>0</v>
      </c>
      <c r="O124" s="84">
        <f t="shared" si="5"/>
        <v>0</v>
      </c>
    </row>
    <row r="125" spans="1:15" ht="13.5" customHeight="1">
      <c r="A125" s="4"/>
      <c r="B125" s="13"/>
      <c r="C125" s="13"/>
      <c r="D125" s="13"/>
      <c r="E125" s="13"/>
      <c r="F125" s="13"/>
      <c r="G125" s="13"/>
      <c r="H125" s="13"/>
      <c r="I125" s="14"/>
      <c r="J125" s="96">
        <v>544</v>
      </c>
      <c r="K125" s="82" t="s">
        <v>174</v>
      </c>
      <c r="L125" s="82"/>
      <c r="M125" s="84">
        <v>795631</v>
      </c>
      <c r="N125" s="84">
        <v>0</v>
      </c>
      <c r="O125" s="84">
        <f t="shared" si="5"/>
        <v>0</v>
      </c>
    </row>
    <row r="126" spans="1:15" ht="13.5" customHeight="1">
      <c r="A126" s="4"/>
      <c r="B126" s="13"/>
      <c r="C126" s="13"/>
      <c r="D126" s="13"/>
      <c r="E126" s="13"/>
      <c r="F126" s="13"/>
      <c r="G126" s="13"/>
      <c r="H126" s="13"/>
      <c r="I126" s="14"/>
      <c r="J126" s="96">
        <v>5443</v>
      </c>
      <c r="K126" s="82" t="s">
        <v>694</v>
      </c>
      <c r="L126" s="82"/>
      <c r="M126" s="89">
        <v>795631</v>
      </c>
      <c r="N126" s="84">
        <v>0</v>
      </c>
      <c r="O126" s="84">
        <v>0</v>
      </c>
    </row>
    <row r="127" spans="1:15" ht="13.5" customHeight="1">
      <c r="A127" s="4">
        <v>34</v>
      </c>
      <c r="B127" s="13"/>
      <c r="C127" s="13"/>
      <c r="D127" s="13"/>
      <c r="E127" s="13"/>
      <c r="F127" s="13"/>
      <c r="G127" s="13"/>
      <c r="H127" s="13"/>
      <c r="I127" s="14"/>
      <c r="J127" s="96">
        <v>3</v>
      </c>
      <c r="K127" s="82" t="s">
        <v>3</v>
      </c>
      <c r="L127" s="85"/>
      <c r="M127" s="84">
        <f>SUM(M128)</f>
        <v>99055</v>
      </c>
      <c r="N127" s="84">
        <f>SUM(N128)</f>
        <v>18128</v>
      </c>
      <c r="O127" s="420">
        <f t="shared" si="5"/>
        <v>18.300943920044418</v>
      </c>
    </row>
    <row r="128" spans="1:15" ht="13.5" customHeight="1">
      <c r="A128" s="4"/>
      <c r="B128" s="13"/>
      <c r="C128" s="13"/>
      <c r="D128" s="13"/>
      <c r="E128" s="13"/>
      <c r="F128" s="13"/>
      <c r="G128" s="13"/>
      <c r="H128" s="13"/>
      <c r="I128" s="14"/>
      <c r="J128" s="96">
        <v>34</v>
      </c>
      <c r="K128" s="82" t="s">
        <v>43</v>
      </c>
      <c r="L128" s="85"/>
      <c r="M128" s="84">
        <f>SUM(M129)</f>
        <v>99055</v>
      </c>
      <c r="N128" s="84">
        <f>SUM(N129)</f>
        <v>18128</v>
      </c>
      <c r="O128" s="420">
        <f t="shared" si="5"/>
        <v>18.300943920044418</v>
      </c>
    </row>
    <row r="129" spans="1:15" ht="13.5" customHeight="1">
      <c r="A129" s="4"/>
      <c r="B129" s="13"/>
      <c r="C129" s="13"/>
      <c r="D129" s="13"/>
      <c r="E129" s="13"/>
      <c r="F129" s="13"/>
      <c r="G129" s="13"/>
      <c r="H129" s="13"/>
      <c r="I129" s="14"/>
      <c r="J129" s="96">
        <v>342</v>
      </c>
      <c r="K129" s="82" t="s">
        <v>236</v>
      </c>
      <c r="L129" s="85"/>
      <c r="M129" s="84">
        <v>99055</v>
      </c>
      <c r="N129" s="84">
        <f>SUM(N130)</f>
        <v>18128</v>
      </c>
      <c r="O129" s="420">
        <f t="shared" si="5"/>
        <v>18.300943920044418</v>
      </c>
    </row>
    <row r="130" spans="1:15" ht="13.5" customHeight="1">
      <c r="A130" s="4"/>
      <c r="B130" s="13"/>
      <c r="C130" s="13"/>
      <c r="D130" s="13"/>
      <c r="E130" s="13"/>
      <c r="F130" s="13"/>
      <c r="G130" s="13"/>
      <c r="H130" s="13"/>
      <c r="I130" s="14"/>
      <c r="J130" s="98">
        <v>3423</v>
      </c>
      <c r="K130" s="87" t="s">
        <v>706</v>
      </c>
      <c r="L130" s="92"/>
      <c r="M130" s="84">
        <v>99055</v>
      </c>
      <c r="N130" s="84">
        <v>18128</v>
      </c>
      <c r="O130" s="420">
        <f t="shared" si="5"/>
        <v>18.300943920044418</v>
      </c>
    </row>
    <row r="131" spans="1:15" ht="13.5" customHeight="1">
      <c r="A131" s="9"/>
      <c r="B131" s="10"/>
      <c r="C131" s="10"/>
      <c r="D131" s="10"/>
      <c r="E131" s="10"/>
      <c r="F131" s="10"/>
      <c r="G131" s="10"/>
      <c r="H131" s="10"/>
      <c r="I131" s="23"/>
      <c r="J131" s="93" t="s">
        <v>61</v>
      </c>
      <c r="K131" s="113" t="s">
        <v>257</v>
      </c>
      <c r="L131" s="533"/>
      <c r="M131" s="133">
        <f>ABS(M134)</f>
        <v>20000</v>
      </c>
      <c r="N131" s="70">
        <f>ABS(N134)</f>
        <v>20000</v>
      </c>
      <c r="O131" s="458">
        <f t="shared" si="5"/>
        <v>100</v>
      </c>
    </row>
    <row r="132" spans="1:15" ht="13.5" customHeight="1">
      <c r="A132" s="9"/>
      <c r="B132" s="10"/>
      <c r="C132" s="10"/>
      <c r="D132" s="10"/>
      <c r="E132" s="10"/>
      <c r="F132" s="10"/>
      <c r="G132" s="10"/>
      <c r="H132" s="10"/>
      <c r="I132" s="23"/>
      <c r="J132" s="71" t="s">
        <v>111</v>
      </c>
      <c r="K132" s="72"/>
      <c r="L132" s="73"/>
      <c r="M132" s="522"/>
      <c r="N132" s="522"/>
      <c r="O132" s="523"/>
    </row>
    <row r="133" spans="1:15" ht="13.5" customHeight="1">
      <c r="A133" s="9"/>
      <c r="B133" s="10"/>
      <c r="C133" s="10"/>
      <c r="D133" s="10"/>
      <c r="E133" s="10"/>
      <c r="F133" s="10"/>
      <c r="G133" s="10"/>
      <c r="H133" s="10"/>
      <c r="I133" s="23"/>
      <c r="J133" s="74" t="s">
        <v>114</v>
      </c>
      <c r="K133" s="95"/>
      <c r="L133" s="75"/>
      <c r="M133" s="206"/>
      <c r="N133" s="206"/>
      <c r="O133" s="174"/>
    </row>
    <row r="134" spans="1:15" ht="13.5" customHeight="1">
      <c r="A134" s="9"/>
      <c r="B134" s="10"/>
      <c r="C134" s="10"/>
      <c r="D134" s="10"/>
      <c r="E134" s="10"/>
      <c r="F134" s="10"/>
      <c r="G134" s="10"/>
      <c r="H134" s="10"/>
      <c r="I134" s="23"/>
      <c r="J134" s="76">
        <v>3</v>
      </c>
      <c r="K134" s="534" t="s">
        <v>3</v>
      </c>
      <c r="L134" s="534"/>
      <c r="M134" s="79">
        <f>SUM(M135)</f>
        <v>20000</v>
      </c>
      <c r="N134" s="79">
        <f>SUM(N135)</f>
        <v>20000</v>
      </c>
      <c r="O134" s="457">
        <f>AVERAGE(N134/M134*100)</f>
        <v>100</v>
      </c>
    </row>
    <row r="135" spans="1:15" ht="13.5" customHeight="1">
      <c r="A135" s="4"/>
      <c r="B135" s="13"/>
      <c r="C135" s="13"/>
      <c r="D135" s="13"/>
      <c r="E135" s="13"/>
      <c r="F135" s="13"/>
      <c r="G135" s="13"/>
      <c r="H135" s="13"/>
      <c r="I135" s="14"/>
      <c r="J135" s="81">
        <v>32</v>
      </c>
      <c r="K135" s="82" t="s">
        <v>21</v>
      </c>
      <c r="L135" s="82"/>
      <c r="M135" s="84">
        <f>SUM(M136)</f>
        <v>20000</v>
      </c>
      <c r="N135" s="84">
        <f>SUM(N136)</f>
        <v>20000</v>
      </c>
      <c r="O135" s="420">
        <f>AVERAGE(N135/M135*100)</f>
        <v>100</v>
      </c>
    </row>
    <row r="136" spans="1:15" ht="13.5" customHeight="1">
      <c r="A136" s="4"/>
      <c r="B136" s="13"/>
      <c r="C136" s="13"/>
      <c r="D136" s="13"/>
      <c r="E136" s="13"/>
      <c r="F136" s="13"/>
      <c r="G136" s="13"/>
      <c r="H136" s="13"/>
      <c r="I136" s="14"/>
      <c r="J136" s="81">
        <v>329</v>
      </c>
      <c r="K136" s="82" t="s">
        <v>25</v>
      </c>
      <c r="L136" s="82"/>
      <c r="M136" s="84">
        <v>20000</v>
      </c>
      <c r="N136" s="84">
        <f>SUM(N137)</f>
        <v>20000</v>
      </c>
      <c r="O136" s="420">
        <f>AVERAGE(N136/M136*100)</f>
        <v>100</v>
      </c>
    </row>
    <row r="137" spans="1:15" ht="13.5" customHeight="1">
      <c r="A137" s="4"/>
      <c r="B137" s="13"/>
      <c r="C137" s="13"/>
      <c r="D137" s="13"/>
      <c r="E137" s="13"/>
      <c r="F137" s="13"/>
      <c r="G137" s="13"/>
      <c r="H137" s="13"/>
      <c r="I137" s="14"/>
      <c r="J137" s="86">
        <v>3299</v>
      </c>
      <c r="K137" s="87" t="s">
        <v>25</v>
      </c>
      <c r="L137" s="87"/>
      <c r="M137" s="84">
        <v>20000</v>
      </c>
      <c r="N137" s="84">
        <v>20000</v>
      </c>
      <c r="O137" s="420">
        <f>AVERAGE(N137/M137*100)</f>
        <v>100</v>
      </c>
    </row>
    <row r="138" spans="1:15" ht="13.5" customHeight="1">
      <c r="A138" s="4"/>
      <c r="B138" s="13"/>
      <c r="C138" s="13"/>
      <c r="D138" s="13"/>
      <c r="E138" s="13"/>
      <c r="F138" s="13"/>
      <c r="G138" s="13"/>
      <c r="H138" s="13"/>
      <c r="I138" s="14"/>
      <c r="J138" s="532" t="s">
        <v>61</v>
      </c>
      <c r="K138" s="535" t="s">
        <v>734</v>
      </c>
      <c r="L138" s="536" t="s">
        <v>256</v>
      </c>
      <c r="M138" s="531">
        <f>ABS(M141)</f>
        <v>90000</v>
      </c>
      <c r="N138" s="293">
        <f>ABS(N141)</f>
        <v>48225</v>
      </c>
      <c r="O138" s="450">
        <f>AVERAGE(N138/M138*100)</f>
        <v>53.583333333333336</v>
      </c>
    </row>
    <row r="139" spans="1:15" ht="13.5" customHeight="1">
      <c r="A139" s="4"/>
      <c r="B139" s="13"/>
      <c r="C139" s="13"/>
      <c r="D139" s="13"/>
      <c r="E139" s="13"/>
      <c r="F139" s="13"/>
      <c r="G139" s="13"/>
      <c r="H139" s="13"/>
      <c r="I139" s="14"/>
      <c r="J139" s="66" t="s">
        <v>111</v>
      </c>
      <c r="K139" s="66"/>
      <c r="L139" s="67"/>
      <c r="M139" s="292"/>
      <c r="N139" s="292"/>
      <c r="O139" s="292"/>
    </row>
    <row r="140" spans="1:15" ht="13.5" customHeight="1">
      <c r="A140" s="4"/>
      <c r="B140" s="13"/>
      <c r="C140" s="13"/>
      <c r="D140" s="13"/>
      <c r="E140" s="13"/>
      <c r="F140" s="13"/>
      <c r="G140" s="13"/>
      <c r="H140" s="13"/>
      <c r="I140" s="14"/>
      <c r="J140" s="446" t="s">
        <v>114</v>
      </c>
      <c r="K140" s="446"/>
      <c r="L140" s="447"/>
      <c r="M140" s="292"/>
      <c r="N140" s="292"/>
      <c r="O140" s="292"/>
    </row>
    <row r="141" spans="1:15" ht="13.5" customHeight="1">
      <c r="A141" s="4"/>
      <c r="B141" s="13"/>
      <c r="C141" s="13"/>
      <c r="D141" s="13"/>
      <c r="E141" s="13"/>
      <c r="F141" s="13"/>
      <c r="G141" s="13"/>
      <c r="H141" s="13"/>
      <c r="I141" s="14"/>
      <c r="J141" s="81">
        <v>3</v>
      </c>
      <c r="K141" s="448" t="s">
        <v>3</v>
      </c>
      <c r="L141" s="448"/>
      <c r="M141" s="84">
        <f>SUM(M142)</f>
        <v>90000</v>
      </c>
      <c r="N141" s="84">
        <f>SUM(N142)</f>
        <v>48225</v>
      </c>
      <c r="O141" s="420">
        <f>AVERAGE(N141/M141*100)</f>
        <v>53.583333333333336</v>
      </c>
    </row>
    <row r="142" spans="1:15" ht="13.5" customHeight="1">
      <c r="A142" s="4"/>
      <c r="B142" s="13"/>
      <c r="C142" s="13"/>
      <c r="D142" s="13"/>
      <c r="E142" s="13"/>
      <c r="F142" s="13"/>
      <c r="G142" s="13"/>
      <c r="H142" s="13"/>
      <c r="I142" s="14"/>
      <c r="J142" s="81">
        <v>32</v>
      </c>
      <c r="K142" s="82" t="s">
        <v>21</v>
      </c>
      <c r="L142" s="82"/>
      <c r="M142" s="84">
        <f>SUM(M143)</f>
        <v>90000</v>
      </c>
      <c r="N142" s="84">
        <f>SUM(N143)</f>
        <v>48225</v>
      </c>
      <c r="O142" s="420">
        <f>AVERAGE(N142/M142*100)</f>
        <v>53.583333333333336</v>
      </c>
    </row>
    <row r="143" spans="1:15" ht="13.5" customHeight="1">
      <c r="A143" s="4"/>
      <c r="B143" s="13"/>
      <c r="C143" s="13"/>
      <c r="D143" s="13"/>
      <c r="E143" s="13"/>
      <c r="F143" s="13"/>
      <c r="G143" s="13"/>
      <c r="H143" s="13"/>
      <c r="I143" s="14"/>
      <c r="J143" s="81">
        <v>323</v>
      </c>
      <c r="K143" s="82" t="s">
        <v>261</v>
      </c>
      <c r="L143" s="82"/>
      <c r="M143" s="84">
        <v>90000</v>
      </c>
      <c r="N143" s="84">
        <f>SUM(N144)</f>
        <v>48225</v>
      </c>
      <c r="O143" s="420">
        <f>AVERAGE(N143/M143*100)</f>
        <v>53.583333333333336</v>
      </c>
    </row>
    <row r="144" spans="1:15" ht="13.5" customHeight="1">
      <c r="A144" s="4"/>
      <c r="B144" s="13"/>
      <c r="C144" s="13"/>
      <c r="D144" s="13"/>
      <c r="E144" s="13"/>
      <c r="F144" s="13"/>
      <c r="G144" s="13"/>
      <c r="H144" s="13"/>
      <c r="I144" s="14"/>
      <c r="J144" s="86">
        <v>3239</v>
      </c>
      <c r="K144" s="87" t="s">
        <v>331</v>
      </c>
      <c r="L144" s="87"/>
      <c r="M144" s="84">
        <v>90000</v>
      </c>
      <c r="N144" s="84">
        <v>48225</v>
      </c>
      <c r="O144" s="420">
        <f>AVERAGE(N144/M144*100)</f>
        <v>53.583333333333336</v>
      </c>
    </row>
    <row r="145" spans="1:15" ht="13.5" customHeight="1">
      <c r="A145" s="4"/>
      <c r="B145" s="13"/>
      <c r="C145" s="13"/>
      <c r="D145" s="13"/>
      <c r="E145" s="13"/>
      <c r="F145" s="13"/>
      <c r="G145" s="13"/>
      <c r="H145" s="13"/>
      <c r="I145" s="14"/>
      <c r="J145" s="93" t="s">
        <v>61</v>
      </c>
      <c r="K145" s="55" t="s">
        <v>281</v>
      </c>
      <c r="L145" s="104" t="s">
        <v>282</v>
      </c>
      <c r="M145" s="133">
        <f>ABS(M148)</f>
        <v>270000</v>
      </c>
      <c r="N145" s="70">
        <f>ABS(N148)</f>
        <v>286078</v>
      </c>
      <c r="O145" s="458">
        <f>AVERAGE(N145/M145*100)</f>
        <v>105.95481481481481</v>
      </c>
    </row>
    <row r="146" spans="1:15" ht="13.5" customHeight="1">
      <c r="A146" s="4"/>
      <c r="B146" s="13"/>
      <c r="C146" s="13"/>
      <c r="D146" s="13"/>
      <c r="E146" s="13"/>
      <c r="F146" s="13"/>
      <c r="G146" s="13"/>
      <c r="H146" s="13"/>
      <c r="I146" s="14"/>
      <c r="J146" s="71" t="s">
        <v>111</v>
      </c>
      <c r="K146" s="72"/>
      <c r="L146" s="73"/>
      <c r="M146" s="522"/>
      <c r="N146" s="522"/>
      <c r="O146" s="523"/>
    </row>
    <row r="147" spans="1:15" ht="13.5" customHeight="1">
      <c r="A147" s="4"/>
      <c r="B147" s="13"/>
      <c r="C147" s="13"/>
      <c r="D147" s="13"/>
      <c r="E147" s="13"/>
      <c r="F147" s="13"/>
      <c r="G147" s="13"/>
      <c r="H147" s="13"/>
      <c r="I147" s="14"/>
      <c r="J147" s="74" t="s">
        <v>114</v>
      </c>
      <c r="K147" s="95"/>
      <c r="L147" s="75"/>
      <c r="M147" s="206"/>
      <c r="N147" s="206"/>
      <c r="O147" s="174"/>
    </row>
    <row r="148" spans="1:15" ht="13.5" customHeight="1">
      <c r="A148" s="4"/>
      <c r="B148" s="13"/>
      <c r="C148" s="13"/>
      <c r="D148" s="13"/>
      <c r="E148" s="13"/>
      <c r="F148" s="13"/>
      <c r="G148" s="13"/>
      <c r="H148" s="13"/>
      <c r="I148" s="14"/>
      <c r="J148" s="76">
        <v>3</v>
      </c>
      <c r="K148" s="534" t="s">
        <v>3</v>
      </c>
      <c r="L148" s="534"/>
      <c r="M148" s="79">
        <f>SUM(M149)</f>
        <v>270000</v>
      </c>
      <c r="N148" s="79">
        <f>SUM(N149)</f>
        <v>286078</v>
      </c>
      <c r="O148" s="457">
        <f>AVERAGE(N148/M148*100)</f>
        <v>105.95481481481481</v>
      </c>
    </row>
    <row r="149" spans="1:15" ht="13.5" customHeight="1">
      <c r="A149" s="4"/>
      <c r="B149" s="13"/>
      <c r="C149" s="13"/>
      <c r="D149" s="13"/>
      <c r="E149" s="13"/>
      <c r="F149" s="13"/>
      <c r="G149" s="13"/>
      <c r="H149" s="13"/>
      <c r="I149" s="14"/>
      <c r="J149" s="81">
        <v>32</v>
      </c>
      <c r="K149" s="82" t="s">
        <v>21</v>
      </c>
      <c r="L149" s="82"/>
      <c r="M149" s="84">
        <f>SUM(M152)</f>
        <v>270000</v>
      </c>
      <c r="N149" s="84">
        <f>SUM(N152+N150)</f>
        <v>286078</v>
      </c>
      <c r="O149" s="420">
        <f>AVERAGE(N149/M149*100)</f>
        <v>105.95481481481481</v>
      </c>
    </row>
    <row r="150" spans="1:15" ht="13.5" customHeight="1">
      <c r="A150" s="4"/>
      <c r="B150" s="13"/>
      <c r="C150" s="13"/>
      <c r="D150" s="13"/>
      <c r="E150" s="13"/>
      <c r="F150" s="13"/>
      <c r="G150" s="13"/>
      <c r="H150" s="13"/>
      <c r="I150" s="14"/>
      <c r="J150" s="81">
        <v>322</v>
      </c>
      <c r="K150" s="82" t="s">
        <v>23</v>
      </c>
      <c r="L150" s="82"/>
      <c r="M150" s="84">
        <v>0</v>
      </c>
      <c r="N150" s="84">
        <f>SUM(N151)</f>
        <v>9184</v>
      </c>
      <c r="O150" s="420">
        <v>0</v>
      </c>
    </row>
    <row r="151" spans="1:15" ht="13.5" customHeight="1">
      <c r="A151" s="4"/>
      <c r="B151" s="13"/>
      <c r="C151" s="13"/>
      <c r="D151" s="13"/>
      <c r="E151" s="13"/>
      <c r="F151" s="13"/>
      <c r="G151" s="13"/>
      <c r="H151" s="13"/>
      <c r="I151" s="14"/>
      <c r="J151" s="81">
        <v>3224</v>
      </c>
      <c r="K151" s="82" t="s">
        <v>701</v>
      </c>
      <c r="L151" s="82"/>
      <c r="M151" s="84">
        <v>0</v>
      </c>
      <c r="N151" s="84">
        <v>9184</v>
      </c>
      <c r="O151" s="420">
        <v>0</v>
      </c>
    </row>
    <row r="152" spans="1:15" ht="13.5" customHeight="1">
      <c r="A152" s="4"/>
      <c r="B152" s="13"/>
      <c r="C152" s="13"/>
      <c r="D152" s="13"/>
      <c r="E152" s="13"/>
      <c r="F152" s="13"/>
      <c r="G152" s="13"/>
      <c r="H152" s="13"/>
      <c r="I152" s="14"/>
      <c r="J152" s="81">
        <v>323</v>
      </c>
      <c r="K152" s="82" t="s">
        <v>261</v>
      </c>
      <c r="L152" s="82"/>
      <c r="M152" s="84">
        <v>270000</v>
      </c>
      <c r="N152" s="84">
        <f>AVERAGE(N154+N153)</f>
        <v>276894</v>
      </c>
      <c r="O152" s="420">
        <f>AVERAGE(N152/M152*100)</f>
        <v>102.55333333333334</v>
      </c>
    </row>
    <row r="153" spans="1:15" ht="13.5" customHeight="1">
      <c r="A153" s="4"/>
      <c r="B153" s="13"/>
      <c r="C153" s="13"/>
      <c r="D153" s="13"/>
      <c r="E153" s="13"/>
      <c r="F153" s="13"/>
      <c r="G153" s="13"/>
      <c r="H153" s="13"/>
      <c r="I153" s="14"/>
      <c r="J153" s="81">
        <v>3232</v>
      </c>
      <c r="K153" s="82" t="s">
        <v>735</v>
      </c>
      <c r="L153" s="82"/>
      <c r="M153" s="84">
        <v>0</v>
      </c>
      <c r="N153" s="84">
        <v>276894</v>
      </c>
      <c r="O153" s="420">
        <v>0</v>
      </c>
    </row>
    <row r="154" spans="1:15" ht="13.5" customHeight="1">
      <c r="A154" s="4"/>
      <c r="B154" s="13"/>
      <c r="C154" s="13"/>
      <c r="D154" s="13"/>
      <c r="E154" s="13"/>
      <c r="F154" s="13"/>
      <c r="G154" s="13"/>
      <c r="H154" s="13"/>
      <c r="I154" s="14"/>
      <c r="J154" s="81">
        <v>3234</v>
      </c>
      <c r="K154" s="82" t="s">
        <v>707</v>
      </c>
      <c r="L154" s="82"/>
      <c r="M154" s="84">
        <v>270000</v>
      </c>
      <c r="N154" s="84">
        <v>0</v>
      </c>
      <c r="O154" s="420">
        <v>0</v>
      </c>
    </row>
    <row r="155" spans="1:15" ht="13.5" customHeight="1">
      <c r="A155" s="30"/>
      <c r="B155" s="24"/>
      <c r="C155" s="24"/>
      <c r="D155" s="24"/>
      <c r="E155" s="24"/>
      <c r="F155" s="24"/>
      <c r="G155" s="24"/>
      <c r="H155" s="24"/>
      <c r="I155" s="24"/>
      <c r="J155" s="646" t="s">
        <v>186</v>
      </c>
      <c r="K155" s="646"/>
      <c r="L155" s="646"/>
      <c r="M155" s="277">
        <f>ABS(M156+M163+M173)</f>
        <v>420000</v>
      </c>
      <c r="N155" s="277">
        <f>ABS(N156+N163+N173)</f>
        <v>158000</v>
      </c>
      <c r="O155" s="451">
        <f>AVERAGE(N155/M155*100)</f>
        <v>37.61904761904762</v>
      </c>
    </row>
    <row r="156" spans="1:15" ht="13.5" customHeight="1">
      <c r="A156" s="28"/>
      <c r="B156" s="27"/>
      <c r="C156" s="27"/>
      <c r="D156" s="27"/>
      <c r="E156" s="27"/>
      <c r="F156" s="27"/>
      <c r="G156" s="27"/>
      <c r="H156" s="27"/>
      <c r="I156" s="27"/>
      <c r="J156" s="68" t="s">
        <v>243</v>
      </c>
      <c r="K156" s="69"/>
      <c r="L156" s="69"/>
      <c r="M156" s="70">
        <f>ABS(M159)</f>
        <v>360000</v>
      </c>
      <c r="N156" s="70">
        <f>ABS(N159)</f>
        <v>153000</v>
      </c>
      <c r="O156" s="458">
        <f>AVERAGE(N156/M156*100)</f>
        <v>42.5</v>
      </c>
    </row>
    <row r="157" spans="1:15" ht="13.5" customHeight="1">
      <c r="A157" s="9"/>
      <c r="B157" s="10"/>
      <c r="C157" s="10"/>
      <c r="D157" s="10"/>
      <c r="E157" s="10"/>
      <c r="F157" s="10"/>
      <c r="G157" s="10"/>
      <c r="H157" s="10"/>
      <c r="I157" s="23"/>
      <c r="J157" s="71" t="s">
        <v>65</v>
      </c>
      <c r="K157" s="72" t="s">
        <v>109</v>
      </c>
      <c r="L157" s="73"/>
      <c r="M157" s="522"/>
      <c r="N157" s="522"/>
      <c r="O157" s="537"/>
    </row>
    <row r="158" spans="1:15" ht="13.5" customHeight="1">
      <c r="A158" s="9"/>
      <c r="B158" s="10"/>
      <c r="C158" s="10"/>
      <c r="D158" s="10"/>
      <c r="E158" s="10"/>
      <c r="F158" s="10"/>
      <c r="G158" s="10"/>
      <c r="H158" s="10"/>
      <c r="I158" s="23"/>
      <c r="J158" s="74" t="s">
        <v>115</v>
      </c>
      <c r="K158" s="75"/>
      <c r="L158" s="75"/>
      <c r="M158" s="206"/>
      <c r="N158" s="206"/>
      <c r="O158" s="459"/>
    </row>
    <row r="159" spans="1:15" ht="13.5" customHeight="1">
      <c r="A159" s="4"/>
      <c r="B159" s="13"/>
      <c r="C159" s="13"/>
      <c r="D159" s="13"/>
      <c r="E159" s="13"/>
      <c r="F159" s="13"/>
      <c r="G159" s="13"/>
      <c r="H159" s="13"/>
      <c r="I159" s="14"/>
      <c r="J159" s="76">
        <v>3</v>
      </c>
      <c r="K159" s="77" t="s">
        <v>40</v>
      </c>
      <c r="L159" s="77"/>
      <c r="M159" s="79">
        <f>ABS(M160)</f>
        <v>360000</v>
      </c>
      <c r="N159" s="79">
        <f>ABS(N160)</f>
        <v>153000</v>
      </c>
      <c r="O159" s="457">
        <f>AVERAGE(N159/M159*100)</f>
        <v>42.5</v>
      </c>
    </row>
    <row r="160" spans="1:15" ht="13.5" customHeight="1">
      <c r="A160" s="16"/>
      <c r="B160" s="13"/>
      <c r="C160" s="13"/>
      <c r="D160" s="13"/>
      <c r="E160" s="13"/>
      <c r="F160" s="13"/>
      <c r="G160" s="13"/>
      <c r="H160" s="13"/>
      <c r="I160" s="14"/>
      <c r="J160" s="81">
        <v>38</v>
      </c>
      <c r="K160" s="82" t="s">
        <v>29</v>
      </c>
      <c r="L160" s="82"/>
      <c r="M160" s="84">
        <f>ABS(M161)</f>
        <v>360000</v>
      </c>
      <c r="N160" s="84">
        <f>ABS(N161)</f>
        <v>153000</v>
      </c>
      <c r="O160" s="420">
        <f>AVERAGE(N160/M160*100)</f>
        <v>42.5</v>
      </c>
    </row>
    <row r="161" spans="1:15" ht="13.5" customHeight="1">
      <c r="A161" s="16"/>
      <c r="B161" s="13"/>
      <c r="C161" s="13"/>
      <c r="D161" s="13"/>
      <c r="E161" s="13"/>
      <c r="F161" s="13"/>
      <c r="G161" s="13"/>
      <c r="H161" s="13"/>
      <c r="I161" s="14"/>
      <c r="J161" s="81">
        <v>381</v>
      </c>
      <c r="K161" s="82" t="s">
        <v>30</v>
      </c>
      <c r="L161" s="82"/>
      <c r="M161" s="84">
        <v>360000</v>
      </c>
      <c r="N161" s="84">
        <f>SUM(N162)</f>
        <v>153000</v>
      </c>
      <c r="O161" s="420">
        <f>AVERAGE(N161/M161*100)</f>
        <v>42.5</v>
      </c>
    </row>
    <row r="162" spans="1:15" ht="13.5" customHeight="1">
      <c r="A162" s="16"/>
      <c r="B162" s="13"/>
      <c r="C162" s="13"/>
      <c r="D162" s="13"/>
      <c r="E162" s="13"/>
      <c r="F162" s="13"/>
      <c r="G162" s="13"/>
      <c r="H162" s="13"/>
      <c r="I162" s="14"/>
      <c r="J162" s="86">
        <v>3811</v>
      </c>
      <c r="K162" s="87" t="s">
        <v>30</v>
      </c>
      <c r="L162" s="87"/>
      <c r="M162" s="84">
        <v>360000</v>
      </c>
      <c r="N162" s="84">
        <v>153000</v>
      </c>
      <c r="O162" s="420">
        <f>AVERAGE(N162/M162*100)</f>
        <v>42.5</v>
      </c>
    </row>
    <row r="163" spans="1:15" ht="13.5" customHeight="1">
      <c r="A163" s="9"/>
      <c r="B163" s="10"/>
      <c r="C163" s="10"/>
      <c r="D163" s="10"/>
      <c r="E163" s="10"/>
      <c r="F163" s="10"/>
      <c r="G163" s="10"/>
      <c r="H163" s="10"/>
      <c r="I163" s="23"/>
      <c r="J163" s="71" t="s">
        <v>61</v>
      </c>
      <c r="K163" s="72" t="s">
        <v>112</v>
      </c>
      <c r="L163" s="538"/>
      <c r="M163" s="528">
        <f>ABS(M166)</f>
        <v>20000</v>
      </c>
      <c r="N163" s="164">
        <f>ABS(N166)</f>
        <v>5000</v>
      </c>
      <c r="O163" s="539">
        <f>AVERAGE(N163/M163*100)</f>
        <v>25</v>
      </c>
    </row>
    <row r="164" spans="1:15" ht="13.5" customHeight="1">
      <c r="A164" s="9"/>
      <c r="B164" s="10"/>
      <c r="C164" s="10"/>
      <c r="D164" s="10"/>
      <c r="E164" s="10"/>
      <c r="F164" s="10"/>
      <c r="G164" s="10"/>
      <c r="H164" s="10"/>
      <c r="I164" s="23"/>
      <c r="J164" s="71" t="s">
        <v>68</v>
      </c>
      <c r="K164" s="72" t="s">
        <v>109</v>
      </c>
      <c r="L164" s="73"/>
      <c r="M164" s="522"/>
      <c r="N164" s="522"/>
      <c r="O164" s="537"/>
    </row>
    <row r="165" spans="1:15" ht="13.5" customHeight="1">
      <c r="A165" s="9"/>
      <c r="B165" s="10"/>
      <c r="C165" s="10"/>
      <c r="D165" s="10"/>
      <c r="E165" s="10"/>
      <c r="F165" s="10"/>
      <c r="G165" s="10"/>
      <c r="H165" s="10"/>
      <c r="I165" s="23"/>
      <c r="J165" s="74" t="s">
        <v>115</v>
      </c>
      <c r="K165" s="95"/>
      <c r="L165" s="75"/>
      <c r="M165" s="206"/>
      <c r="N165" s="206"/>
      <c r="O165" s="459"/>
    </row>
    <row r="166" spans="1:15" ht="13.5" customHeight="1">
      <c r="A166" s="4"/>
      <c r="B166" s="19"/>
      <c r="C166" s="13"/>
      <c r="D166" s="13"/>
      <c r="E166" s="13"/>
      <c r="F166" s="13"/>
      <c r="G166" s="13"/>
      <c r="H166" s="13"/>
      <c r="I166" s="14"/>
      <c r="J166" s="76">
        <v>3</v>
      </c>
      <c r="K166" s="77" t="s">
        <v>40</v>
      </c>
      <c r="L166" s="77"/>
      <c r="M166" s="79">
        <f>ABS(M167+M170)</f>
        <v>20000</v>
      </c>
      <c r="N166" s="79">
        <f>ABS(N167+N170)</f>
        <v>5000</v>
      </c>
      <c r="O166" s="457">
        <f aca="true" t="shared" si="6" ref="O166:O173">AVERAGE(N166/M166*100)</f>
        <v>25</v>
      </c>
    </row>
    <row r="167" spans="1:15" ht="13.5" customHeight="1">
      <c r="A167" s="4"/>
      <c r="B167" s="19"/>
      <c r="C167" s="13"/>
      <c r="D167" s="13"/>
      <c r="E167" s="13"/>
      <c r="F167" s="13"/>
      <c r="G167" s="13"/>
      <c r="H167" s="13"/>
      <c r="I167" s="14"/>
      <c r="J167" s="81">
        <v>32</v>
      </c>
      <c r="K167" s="82" t="s">
        <v>21</v>
      </c>
      <c r="L167" s="82"/>
      <c r="M167" s="84">
        <f>SUM(M168)</f>
        <v>10000</v>
      </c>
      <c r="N167" s="84">
        <f>SUM(N168)</f>
        <v>0</v>
      </c>
      <c r="O167" s="420">
        <f t="shared" si="6"/>
        <v>0</v>
      </c>
    </row>
    <row r="168" spans="1:15" ht="13.5" customHeight="1">
      <c r="A168" s="4"/>
      <c r="B168" s="19"/>
      <c r="C168" s="13"/>
      <c r="D168" s="13"/>
      <c r="E168" s="13"/>
      <c r="F168" s="13"/>
      <c r="G168" s="13"/>
      <c r="H168" s="13"/>
      <c r="I168" s="14"/>
      <c r="J168" s="81">
        <v>323</v>
      </c>
      <c r="K168" s="82" t="s">
        <v>24</v>
      </c>
      <c r="L168" s="82"/>
      <c r="M168" s="84">
        <v>10000</v>
      </c>
      <c r="N168" s="84">
        <v>0</v>
      </c>
      <c r="O168" s="420">
        <f t="shared" si="6"/>
        <v>0</v>
      </c>
    </row>
    <row r="169" spans="1:15" ht="13.5" customHeight="1">
      <c r="A169" s="4"/>
      <c r="B169" s="19"/>
      <c r="C169" s="13"/>
      <c r="D169" s="13"/>
      <c r="E169" s="13"/>
      <c r="F169" s="13"/>
      <c r="G169" s="13"/>
      <c r="H169" s="13"/>
      <c r="I169" s="14"/>
      <c r="J169" s="81">
        <v>3237</v>
      </c>
      <c r="K169" s="82" t="s">
        <v>329</v>
      </c>
      <c r="L169" s="82"/>
      <c r="M169" s="84">
        <v>10000</v>
      </c>
      <c r="N169" s="84">
        <v>0</v>
      </c>
      <c r="O169" s="420">
        <v>0</v>
      </c>
    </row>
    <row r="170" spans="1:15" ht="13.5" customHeight="1">
      <c r="A170" s="4"/>
      <c r="B170" s="19"/>
      <c r="C170" s="13"/>
      <c r="D170" s="13"/>
      <c r="E170" s="13"/>
      <c r="F170" s="13"/>
      <c r="G170" s="13"/>
      <c r="H170" s="13"/>
      <c r="I170" s="14"/>
      <c r="J170" s="81">
        <v>38</v>
      </c>
      <c r="K170" s="82" t="s">
        <v>29</v>
      </c>
      <c r="L170" s="82"/>
      <c r="M170" s="84">
        <f>SUM(M171)</f>
        <v>10000</v>
      </c>
      <c r="N170" s="84">
        <f>SUM(N171)</f>
        <v>5000</v>
      </c>
      <c r="O170" s="420">
        <f t="shared" si="6"/>
        <v>50</v>
      </c>
    </row>
    <row r="171" spans="1:15" ht="13.5" customHeight="1">
      <c r="A171" s="4"/>
      <c r="B171" s="19"/>
      <c r="C171" s="13"/>
      <c r="D171" s="13"/>
      <c r="E171" s="13"/>
      <c r="F171" s="13"/>
      <c r="G171" s="13"/>
      <c r="H171" s="13"/>
      <c r="I171" s="14"/>
      <c r="J171" s="81">
        <v>381</v>
      </c>
      <c r="K171" s="82" t="s">
        <v>30</v>
      </c>
      <c r="L171" s="82"/>
      <c r="M171" s="84">
        <v>10000</v>
      </c>
      <c r="N171" s="84">
        <f>SUM(N172)</f>
        <v>5000</v>
      </c>
      <c r="O171" s="420">
        <f t="shared" si="6"/>
        <v>50</v>
      </c>
    </row>
    <row r="172" spans="1:15" ht="13.5" customHeight="1">
      <c r="A172" s="4"/>
      <c r="B172" s="19"/>
      <c r="C172" s="13"/>
      <c r="D172" s="13"/>
      <c r="E172" s="13"/>
      <c r="F172" s="13"/>
      <c r="G172" s="13"/>
      <c r="H172" s="13"/>
      <c r="I172" s="14"/>
      <c r="J172" s="86">
        <v>3811</v>
      </c>
      <c r="K172" s="87" t="s">
        <v>30</v>
      </c>
      <c r="L172" s="87"/>
      <c r="M172" s="84">
        <v>10000</v>
      </c>
      <c r="N172" s="84">
        <v>5000</v>
      </c>
      <c r="O172" s="420">
        <f t="shared" si="6"/>
        <v>50</v>
      </c>
    </row>
    <row r="173" spans="1:15" ht="13.5" customHeight="1">
      <c r="A173" s="4"/>
      <c r="B173" s="19"/>
      <c r="C173" s="13"/>
      <c r="D173" s="13"/>
      <c r="E173" s="13"/>
      <c r="F173" s="13"/>
      <c r="G173" s="13"/>
      <c r="H173" s="13"/>
      <c r="I173" s="14"/>
      <c r="J173" s="541" t="s">
        <v>62</v>
      </c>
      <c r="K173" s="535" t="s">
        <v>189</v>
      </c>
      <c r="L173" s="536"/>
      <c r="M173" s="133">
        <f>ABS(M176)</f>
        <v>40000</v>
      </c>
      <c r="N173" s="70">
        <f>ABS(N176)</f>
        <v>0</v>
      </c>
      <c r="O173" s="458">
        <f t="shared" si="6"/>
        <v>0</v>
      </c>
    </row>
    <row r="174" spans="1:15" ht="13.5" customHeight="1">
      <c r="A174" s="4"/>
      <c r="B174" s="19"/>
      <c r="C174" s="13"/>
      <c r="D174" s="13"/>
      <c r="E174" s="13"/>
      <c r="F174" s="13"/>
      <c r="G174" s="13"/>
      <c r="H174" s="13"/>
      <c r="I174" s="14"/>
      <c r="J174" s="542" t="s">
        <v>68</v>
      </c>
      <c r="K174" s="520" t="s">
        <v>127</v>
      </c>
      <c r="L174" s="520"/>
      <c r="M174" s="522"/>
      <c r="N174" s="522"/>
      <c r="O174" s="537"/>
    </row>
    <row r="175" spans="1:15" ht="13.5" customHeight="1">
      <c r="A175" s="4"/>
      <c r="B175" s="19"/>
      <c r="C175" s="13"/>
      <c r="D175" s="13"/>
      <c r="E175" s="13"/>
      <c r="F175" s="13"/>
      <c r="G175" s="13"/>
      <c r="H175" s="13"/>
      <c r="I175" s="14"/>
      <c r="J175" s="540" t="s">
        <v>125</v>
      </c>
      <c r="K175" s="95"/>
      <c r="L175" s="95"/>
      <c r="M175" s="206"/>
      <c r="N175" s="206"/>
      <c r="O175" s="459"/>
    </row>
    <row r="176" spans="1:15" ht="13.5" customHeight="1">
      <c r="A176" s="4"/>
      <c r="B176" s="19"/>
      <c r="C176" s="13"/>
      <c r="D176" s="13"/>
      <c r="E176" s="13"/>
      <c r="F176" s="13"/>
      <c r="G176" s="13"/>
      <c r="H176" s="13"/>
      <c r="I176" s="14"/>
      <c r="J176" s="76">
        <v>3</v>
      </c>
      <c r="K176" s="77" t="s">
        <v>40</v>
      </c>
      <c r="L176" s="77"/>
      <c r="M176" s="79">
        <f>ABS(M177)</f>
        <v>40000</v>
      </c>
      <c r="N176" s="79">
        <f>ABS(N177)</f>
        <v>0</v>
      </c>
      <c r="O176" s="457">
        <f>AVERAGE(N176/M176*100)</f>
        <v>0</v>
      </c>
    </row>
    <row r="177" spans="1:15" ht="13.5" customHeight="1">
      <c r="A177" s="4"/>
      <c r="B177" s="19"/>
      <c r="C177" s="13"/>
      <c r="D177" s="13"/>
      <c r="E177" s="13"/>
      <c r="F177" s="13"/>
      <c r="G177" s="13"/>
      <c r="H177" s="13"/>
      <c r="I177" s="14"/>
      <c r="J177" s="81">
        <v>38</v>
      </c>
      <c r="K177" s="82" t="s">
        <v>29</v>
      </c>
      <c r="L177" s="82"/>
      <c r="M177" s="84">
        <f>ABS(M178)</f>
        <v>40000</v>
      </c>
      <c r="N177" s="84">
        <f>ABS(N178)</f>
        <v>0</v>
      </c>
      <c r="O177" s="420">
        <f>AVERAGE(N177/M177*100)</f>
        <v>0</v>
      </c>
    </row>
    <row r="178" spans="1:15" ht="13.5" customHeight="1">
      <c r="A178" s="4"/>
      <c r="B178" s="19"/>
      <c r="C178" s="13"/>
      <c r="D178" s="13"/>
      <c r="E178" s="13"/>
      <c r="F178" s="13"/>
      <c r="G178" s="13"/>
      <c r="H178" s="13"/>
      <c r="I178" s="14"/>
      <c r="J178" s="81">
        <v>381</v>
      </c>
      <c r="K178" s="82" t="s">
        <v>30</v>
      </c>
      <c r="L178" s="82"/>
      <c r="M178" s="84">
        <v>40000</v>
      </c>
      <c r="N178" s="84">
        <v>0</v>
      </c>
      <c r="O178" s="420">
        <f>AVERAGE(N178/M178*100)</f>
        <v>0</v>
      </c>
    </row>
    <row r="179" spans="1:15" ht="13.5" customHeight="1">
      <c r="A179" s="4"/>
      <c r="B179" s="19"/>
      <c r="C179" s="13"/>
      <c r="D179" s="13"/>
      <c r="E179" s="13"/>
      <c r="F179" s="13"/>
      <c r="G179" s="13"/>
      <c r="H179" s="13"/>
      <c r="I179" s="14"/>
      <c r="J179" s="81">
        <v>3811</v>
      </c>
      <c r="K179" s="82" t="s">
        <v>30</v>
      </c>
      <c r="L179" s="82"/>
      <c r="M179" s="84">
        <v>40000</v>
      </c>
      <c r="N179" s="84">
        <v>0</v>
      </c>
      <c r="O179" s="420">
        <v>0</v>
      </c>
    </row>
    <row r="180" spans="1:15" ht="13.5" customHeight="1">
      <c r="A180" s="30"/>
      <c r="B180" s="24"/>
      <c r="C180" s="24"/>
      <c r="D180" s="24"/>
      <c r="E180" s="24"/>
      <c r="F180" s="24"/>
      <c r="G180" s="24"/>
      <c r="H180" s="24"/>
      <c r="I180" s="24"/>
      <c r="J180" s="646" t="s">
        <v>185</v>
      </c>
      <c r="K180" s="646"/>
      <c r="L180" s="646"/>
      <c r="M180" s="277">
        <f>ABS(M181+M188)</f>
        <v>150000</v>
      </c>
      <c r="N180" s="277">
        <f>ABS(N181+N188)</f>
        <v>0</v>
      </c>
      <c r="O180" s="451">
        <f>AVERAGE(N180/M180*100)</f>
        <v>0</v>
      </c>
    </row>
    <row r="181" spans="1:15" ht="13.5" customHeight="1">
      <c r="A181" s="27"/>
      <c r="B181" s="26"/>
      <c r="C181" s="26"/>
      <c r="D181" s="26"/>
      <c r="E181" s="26"/>
      <c r="F181" s="26"/>
      <c r="G181" s="26"/>
      <c r="H181" s="26"/>
      <c r="I181" s="28"/>
      <c r="J181" s="473" t="s">
        <v>118</v>
      </c>
      <c r="K181" s="284"/>
      <c r="L181" s="284"/>
      <c r="M181" s="283">
        <f>ABS(M184)</f>
        <v>130000</v>
      </c>
      <c r="N181" s="283">
        <f>ABS(N184)</f>
        <v>0</v>
      </c>
      <c r="O181" s="465">
        <f>AVERAGE(N181/M181*100)</f>
        <v>0</v>
      </c>
    </row>
    <row r="182" spans="1:15" ht="13.5" customHeight="1">
      <c r="A182" s="27"/>
      <c r="B182" s="26"/>
      <c r="C182" s="26"/>
      <c r="D182" s="26"/>
      <c r="E182" s="26"/>
      <c r="F182" s="26"/>
      <c r="G182" s="26"/>
      <c r="H182" s="26"/>
      <c r="I182" s="28"/>
      <c r="J182" s="204" t="s">
        <v>68</v>
      </c>
      <c r="K182" s="72" t="s">
        <v>210</v>
      </c>
      <c r="L182" s="72"/>
      <c r="M182" s="522"/>
      <c r="N182" s="522"/>
      <c r="O182" s="537"/>
    </row>
    <row r="183" spans="1:15" ht="13.5" customHeight="1">
      <c r="A183" s="27"/>
      <c r="B183" s="26"/>
      <c r="C183" s="26"/>
      <c r="D183" s="26"/>
      <c r="E183" s="26"/>
      <c r="F183" s="26"/>
      <c r="G183" s="26"/>
      <c r="H183" s="26"/>
      <c r="I183" s="28"/>
      <c r="J183" s="193" t="s">
        <v>113</v>
      </c>
      <c r="K183" s="95"/>
      <c r="L183" s="95"/>
      <c r="M183" s="206"/>
      <c r="N183" s="206"/>
      <c r="O183" s="459"/>
    </row>
    <row r="184" spans="1:15" ht="13.5" customHeight="1">
      <c r="A184" s="4"/>
      <c r="B184" s="4"/>
      <c r="C184" s="4"/>
      <c r="D184" s="4"/>
      <c r="E184" s="4"/>
      <c r="F184" s="4"/>
      <c r="G184" s="4"/>
      <c r="H184" s="4"/>
      <c r="I184" s="17"/>
      <c r="J184" s="76">
        <v>4</v>
      </c>
      <c r="K184" s="77" t="s">
        <v>45</v>
      </c>
      <c r="L184" s="77"/>
      <c r="M184" s="79">
        <f>ABS(M185)</f>
        <v>130000</v>
      </c>
      <c r="N184" s="79">
        <f>ABS(N185)</f>
        <v>0</v>
      </c>
      <c r="O184" s="457">
        <f>AVERAGE(N184/M184*100)</f>
        <v>0</v>
      </c>
    </row>
    <row r="185" spans="1:15" ht="13.5" customHeight="1">
      <c r="A185" s="4"/>
      <c r="B185" s="4"/>
      <c r="C185" s="4"/>
      <c r="D185" s="4"/>
      <c r="E185" s="4"/>
      <c r="F185" s="4"/>
      <c r="G185" s="4"/>
      <c r="H185" s="4"/>
      <c r="I185" s="17"/>
      <c r="J185" s="81">
        <v>42</v>
      </c>
      <c r="K185" s="82" t="s">
        <v>44</v>
      </c>
      <c r="L185" s="82"/>
      <c r="M185" s="84">
        <f>ABS(M186)</f>
        <v>130000</v>
      </c>
      <c r="N185" s="84">
        <f>ABS(N186)</f>
        <v>0</v>
      </c>
      <c r="O185" s="420">
        <f>AVERAGE(N185/M185*100)</f>
        <v>0</v>
      </c>
    </row>
    <row r="186" spans="1:15" ht="13.5" customHeight="1">
      <c r="A186" s="4"/>
      <c r="B186" s="4"/>
      <c r="C186" s="4"/>
      <c r="D186" s="4"/>
      <c r="E186" s="4"/>
      <c r="F186" s="4"/>
      <c r="G186" s="4"/>
      <c r="H186" s="4"/>
      <c r="I186" s="17"/>
      <c r="J186" s="81">
        <v>426</v>
      </c>
      <c r="K186" s="82" t="s">
        <v>35</v>
      </c>
      <c r="L186" s="82"/>
      <c r="M186" s="84">
        <v>130000</v>
      </c>
      <c r="N186" s="84">
        <v>0</v>
      </c>
      <c r="O186" s="420">
        <f>AVERAGE(N186/M186*100)</f>
        <v>0</v>
      </c>
    </row>
    <row r="187" spans="1:15" ht="13.5" customHeight="1">
      <c r="A187" s="4"/>
      <c r="B187" s="4"/>
      <c r="C187" s="4"/>
      <c r="D187" s="4"/>
      <c r="E187" s="4"/>
      <c r="F187" s="4"/>
      <c r="G187" s="4"/>
      <c r="H187" s="4"/>
      <c r="I187" s="17"/>
      <c r="J187" s="81">
        <v>4263</v>
      </c>
      <c r="K187" s="82" t="s">
        <v>35</v>
      </c>
      <c r="L187" s="82"/>
      <c r="M187" s="84">
        <v>130000</v>
      </c>
      <c r="N187" s="84">
        <v>0</v>
      </c>
      <c r="O187" s="420">
        <v>0</v>
      </c>
    </row>
    <row r="188" spans="1:15" ht="13.5" customHeight="1">
      <c r="A188" s="4"/>
      <c r="B188" s="13"/>
      <c r="C188" s="4"/>
      <c r="D188" s="4"/>
      <c r="E188" s="4"/>
      <c r="F188" s="13"/>
      <c r="G188" s="4"/>
      <c r="H188" s="4"/>
      <c r="I188" s="17"/>
      <c r="J188" s="285" t="s">
        <v>244</v>
      </c>
      <c r="K188" s="284"/>
      <c r="L188" s="284"/>
      <c r="M188" s="283">
        <f>ABS(M191)</f>
        <v>20000</v>
      </c>
      <c r="N188" s="283">
        <f>ABS(N191)</f>
        <v>0</v>
      </c>
      <c r="O188" s="465">
        <f>AVERAGE(N188/M188*100)</f>
        <v>0</v>
      </c>
    </row>
    <row r="189" spans="1:15" ht="13.5" customHeight="1">
      <c r="A189" s="4"/>
      <c r="B189" s="13"/>
      <c r="C189" s="4"/>
      <c r="D189" s="4"/>
      <c r="E189" s="4"/>
      <c r="F189" s="13"/>
      <c r="G189" s="4"/>
      <c r="H189" s="4"/>
      <c r="I189" s="17"/>
      <c r="J189" s="204" t="s">
        <v>68</v>
      </c>
      <c r="K189" s="72" t="s">
        <v>143</v>
      </c>
      <c r="L189" s="72"/>
      <c r="M189" s="522"/>
      <c r="N189" s="522"/>
      <c r="O189" s="537"/>
    </row>
    <row r="190" spans="1:15" ht="13.5" customHeight="1">
      <c r="A190" s="4"/>
      <c r="B190" s="13"/>
      <c r="C190" s="4"/>
      <c r="D190" s="4"/>
      <c r="E190" s="4"/>
      <c r="F190" s="13"/>
      <c r="G190" s="4"/>
      <c r="H190" s="4"/>
      <c r="I190" s="17"/>
      <c r="J190" s="193" t="s">
        <v>113</v>
      </c>
      <c r="K190" s="95"/>
      <c r="L190" s="95"/>
      <c r="M190" s="206"/>
      <c r="N190" s="206"/>
      <c r="O190" s="459"/>
    </row>
    <row r="191" spans="1:15" ht="13.5" customHeight="1">
      <c r="A191" s="4"/>
      <c r="B191" s="13"/>
      <c r="C191" s="4"/>
      <c r="D191" s="4"/>
      <c r="E191" s="4"/>
      <c r="F191" s="13"/>
      <c r="G191" s="4"/>
      <c r="H191" s="4"/>
      <c r="I191" s="17"/>
      <c r="J191" s="76">
        <v>4</v>
      </c>
      <c r="K191" s="77" t="s">
        <v>45</v>
      </c>
      <c r="L191" s="77"/>
      <c r="M191" s="79">
        <f>ABS(M192)</f>
        <v>20000</v>
      </c>
      <c r="N191" s="79">
        <f>ABS(N192)</f>
        <v>0</v>
      </c>
      <c r="O191" s="457">
        <f>AVERAGE(N191/M191*100)</f>
        <v>0</v>
      </c>
    </row>
    <row r="192" spans="1:15" ht="13.5" customHeight="1">
      <c r="A192" s="4"/>
      <c r="B192" s="13"/>
      <c r="C192" s="4"/>
      <c r="D192" s="4"/>
      <c r="E192" s="4"/>
      <c r="F192" s="13"/>
      <c r="G192" s="4"/>
      <c r="H192" s="4"/>
      <c r="I192" s="17"/>
      <c r="J192" s="81">
        <v>42</v>
      </c>
      <c r="K192" s="82" t="s">
        <v>44</v>
      </c>
      <c r="L192" s="82"/>
      <c r="M192" s="84">
        <f>ABS(M193)</f>
        <v>20000</v>
      </c>
      <c r="N192" s="84">
        <f>ABS(N193)</f>
        <v>0</v>
      </c>
      <c r="O192" s="420">
        <f>AVERAGE(N192/M192*100)</f>
        <v>0</v>
      </c>
    </row>
    <row r="193" spans="1:15" ht="13.5" customHeight="1">
      <c r="A193" s="4"/>
      <c r="B193" s="13"/>
      <c r="C193" s="4"/>
      <c r="D193" s="4"/>
      <c r="E193" s="4"/>
      <c r="F193" s="13"/>
      <c r="G193" s="4"/>
      <c r="H193" s="4"/>
      <c r="I193" s="17"/>
      <c r="J193" s="81">
        <v>426</v>
      </c>
      <c r="K193" s="82" t="s">
        <v>35</v>
      </c>
      <c r="L193" s="82"/>
      <c r="M193" s="84">
        <v>20000</v>
      </c>
      <c r="N193" s="84">
        <v>0</v>
      </c>
      <c r="O193" s="420">
        <f>AVERAGE(N193/M193*100)</f>
        <v>0</v>
      </c>
    </row>
    <row r="194" spans="1:15" ht="13.5" customHeight="1">
      <c r="A194" s="4"/>
      <c r="B194" s="13"/>
      <c r="C194" s="4"/>
      <c r="D194" s="4"/>
      <c r="E194" s="4"/>
      <c r="F194" s="13"/>
      <c r="G194" s="4"/>
      <c r="H194" s="4"/>
      <c r="I194" s="17"/>
      <c r="J194" s="81">
        <v>4263</v>
      </c>
      <c r="K194" s="82" t="s">
        <v>35</v>
      </c>
      <c r="L194" s="82"/>
      <c r="M194" s="84">
        <v>20000</v>
      </c>
      <c r="N194" s="84">
        <v>0</v>
      </c>
      <c r="O194" s="420">
        <v>0</v>
      </c>
    </row>
    <row r="195" spans="1:15" ht="13.5" customHeight="1">
      <c r="A195" s="30"/>
      <c r="B195" s="25"/>
      <c r="C195" s="25"/>
      <c r="D195" s="25"/>
      <c r="E195" s="25"/>
      <c r="F195" s="25"/>
      <c r="G195" s="25"/>
      <c r="H195" s="25"/>
      <c r="I195" s="25"/>
      <c r="J195" s="646" t="s">
        <v>145</v>
      </c>
      <c r="K195" s="646"/>
      <c r="L195" s="646"/>
      <c r="M195" s="277">
        <f>SUM(M196+M206+M214+M222+M240+M247+M254+M263+M271+M281+M298+M305)</f>
        <v>2757000</v>
      </c>
      <c r="N195" s="277">
        <f>SUM(N196+N206+N214+N222+N240+N247+N254+N263+N271+N281+N298+N305)</f>
        <v>1522928</v>
      </c>
      <c r="O195" s="451">
        <f>AVERAGE(N195/M195*100)</f>
        <v>55.2385926731955</v>
      </c>
    </row>
    <row r="196" spans="1:15" ht="13.5" customHeight="1">
      <c r="A196" s="28"/>
      <c r="B196" s="26"/>
      <c r="C196" s="26"/>
      <c r="D196" s="26"/>
      <c r="E196" s="26"/>
      <c r="F196" s="26"/>
      <c r="G196" s="26"/>
      <c r="H196" s="26"/>
      <c r="I196" s="26"/>
      <c r="J196" s="68" t="s">
        <v>264</v>
      </c>
      <c r="K196" s="68"/>
      <c r="L196" s="68"/>
      <c r="M196" s="70">
        <f>ABS(M199)</f>
        <v>550000</v>
      </c>
      <c r="N196" s="70">
        <f>ABS(N199)</f>
        <v>208531</v>
      </c>
      <c r="O196" s="458">
        <f>AVERAGE(N196/M196*100)</f>
        <v>37.91472727272727</v>
      </c>
    </row>
    <row r="197" spans="1:15" ht="13.5" customHeight="1">
      <c r="A197" s="9"/>
      <c r="B197" s="20"/>
      <c r="C197" s="20"/>
      <c r="D197" s="20"/>
      <c r="E197" s="20"/>
      <c r="F197" s="20"/>
      <c r="G197" s="20"/>
      <c r="H197" s="20"/>
      <c r="I197" s="23"/>
      <c r="J197" s="71" t="s">
        <v>68</v>
      </c>
      <c r="K197" s="72" t="s">
        <v>140</v>
      </c>
      <c r="L197" s="201"/>
      <c r="M197" s="522"/>
      <c r="N197" s="522"/>
      <c r="O197" s="537"/>
    </row>
    <row r="198" spans="1:15" ht="13.5" customHeight="1">
      <c r="A198" s="9"/>
      <c r="B198" s="20"/>
      <c r="C198" s="20"/>
      <c r="D198" s="20"/>
      <c r="E198" s="20"/>
      <c r="F198" s="20"/>
      <c r="G198" s="20"/>
      <c r="H198" s="20"/>
      <c r="I198" s="23"/>
      <c r="J198" s="74" t="s">
        <v>113</v>
      </c>
      <c r="K198" s="194"/>
      <c r="L198" s="194"/>
      <c r="M198" s="206"/>
      <c r="N198" s="206"/>
      <c r="O198" s="459"/>
    </row>
    <row r="199" spans="1:15" ht="13.5" customHeight="1">
      <c r="A199" s="4"/>
      <c r="B199" s="13"/>
      <c r="C199" s="4"/>
      <c r="D199" s="13"/>
      <c r="E199" s="4"/>
      <c r="F199" s="4"/>
      <c r="G199" s="4"/>
      <c r="H199" s="4"/>
      <c r="I199" s="17"/>
      <c r="J199" s="76">
        <v>3</v>
      </c>
      <c r="K199" s="77" t="s">
        <v>40</v>
      </c>
      <c r="L199" s="77"/>
      <c r="M199" s="79">
        <f>SUM(M200)</f>
        <v>550000</v>
      </c>
      <c r="N199" s="79">
        <f>SUM(N200)</f>
        <v>208531</v>
      </c>
      <c r="O199" s="457">
        <f>AVERAGE(N199/M199*100)</f>
        <v>37.91472727272727</v>
      </c>
    </row>
    <row r="200" spans="1:15" ht="13.5" customHeight="1">
      <c r="A200" s="4"/>
      <c r="B200" s="13"/>
      <c r="C200" s="4"/>
      <c r="D200" s="13"/>
      <c r="E200" s="4"/>
      <c r="F200" s="4"/>
      <c r="G200" s="4"/>
      <c r="H200" s="4"/>
      <c r="I200" s="17"/>
      <c r="J200" s="76">
        <v>32</v>
      </c>
      <c r="K200" s="77" t="s">
        <v>21</v>
      </c>
      <c r="L200" s="77"/>
      <c r="M200" s="79">
        <f>SUM(M201+M203)</f>
        <v>550000</v>
      </c>
      <c r="N200" s="84">
        <f>SUM(N201+N203)</f>
        <v>208531</v>
      </c>
      <c r="O200" s="420">
        <f>AVERAGE(N200/M200*100)</f>
        <v>37.91472727272727</v>
      </c>
    </row>
    <row r="201" spans="1:15" ht="13.5" customHeight="1">
      <c r="A201" s="4"/>
      <c r="B201" s="13"/>
      <c r="C201" s="4"/>
      <c r="D201" s="13"/>
      <c r="E201" s="4"/>
      <c r="F201" s="4"/>
      <c r="G201" s="4"/>
      <c r="H201" s="4"/>
      <c r="I201" s="17"/>
      <c r="J201" s="76">
        <v>322</v>
      </c>
      <c r="K201" s="77" t="s">
        <v>23</v>
      </c>
      <c r="L201" s="77"/>
      <c r="M201" s="79">
        <v>50000</v>
      </c>
      <c r="N201" s="84">
        <v>0</v>
      </c>
      <c r="O201" s="420">
        <f>AVERAGE(N201/M201*100)</f>
        <v>0</v>
      </c>
    </row>
    <row r="202" spans="1:15" ht="13.5" customHeight="1">
      <c r="A202" s="4"/>
      <c r="B202" s="13"/>
      <c r="C202" s="4"/>
      <c r="D202" s="13"/>
      <c r="E202" s="4"/>
      <c r="F202" s="4"/>
      <c r="G202" s="4"/>
      <c r="H202" s="4"/>
      <c r="I202" s="17"/>
      <c r="J202" s="76">
        <v>3224</v>
      </c>
      <c r="K202" s="77" t="s">
        <v>701</v>
      </c>
      <c r="L202" s="77"/>
      <c r="M202" s="79">
        <v>50000</v>
      </c>
      <c r="N202" s="84">
        <v>0</v>
      </c>
      <c r="O202" s="420">
        <v>0</v>
      </c>
    </row>
    <row r="203" spans="1:15" ht="13.5" customHeight="1">
      <c r="A203" s="4"/>
      <c r="B203" s="13"/>
      <c r="C203" s="4"/>
      <c r="D203" s="13"/>
      <c r="E203" s="4"/>
      <c r="F203" s="4"/>
      <c r="G203" s="4"/>
      <c r="H203" s="4"/>
      <c r="I203" s="17"/>
      <c r="J203" s="81">
        <v>323</v>
      </c>
      <c r="K203" s="82" t="s">
        <v>24</v>
      </c>
      <c r="L203" s="82"/>
      <c r="M203" s="84">
        <v>500000</v>
      </c>
      <c r="N203" s="84">
        <f>AVERAGE(N205+N204)</f>
        <v>208531</v>
      </c>
      <c r="O203" s="420">
        <f>AVERAGE(N203/M203*100)</f>
        <v>41.706199999999995</v>
      </c>
    </row>
    <row r="204" spans="1:15" ht="13.5" customHeight="1">
      <c r="A204" s="4"/>
      <c r="B204" s="13"/>
      <c r="C204" s="4"/>
      <c r="D204" s="13"/>
      <c r="E204" s="4"/>
      <c r="F204" s="4"/>
      <c r="G204" s="4"/>
      <c r="H204" s="4"/>
      <c r="I204" s="17"/>
      <c r="J204" s="81">
        <v>3232</v>
      </c>
      <c r="K204" s="82" t="s">
        <v>661</v>
      </c>
      <c r="L204" s="82"/>
      <c r="M204" s="84">
        <v>50000</v>
      </c>
      <c r="N204" s="84">
        <v>3222</v>
      </c>
      <c r="O204" s="420">
        <f>AVERAGE(N204/M204*100)</f>
        <v>6.444</v>
      </c>
    </row>
    <row r="205" spans="1:15" ht="13.5" customHeight="1">
      <c r="A205" s="4"/>
      <c r="B205" s="13"/>
      <c r="C205" s="4"/>
      <c r="D205" s="13"/>
      <c r="E205" s="4"/>
      <c r="F205" s="4"/>
      <c r="G205" s="4"/>
      <c r="H205" s="4"/>
      <c r="I205" s="17"/>
      <c r="J205" s="81">
        <v>3234</v>
      </c>
      <c r="K205" s="82" t="s">
        <v>326</v>
      </c>
      <c r="L205" s="82"/>
      <c r="M205" s="84">
        <v>450000</v>
      </c>
      <c r="N205" s="84">
        <v>205309</v>
      </c>
      <c r="O205" s="420">
        <f>AVERAGE(N205/M205*100)</f>
        <v>45.62422222222222</v>
      </c>
    </row>
    <row r="206" spans="1:15" ht="13.5" customHeight="1">
      <c r="A206" s="16"/>
      <c r="B206" s="13"/>
      <c r="C206" s="4"/>
      <c r="D206" s="13"/>
      <c r="E206" s="4"/>
      <c r="F206" s="4"/>
      <c r="G206" s="4"/>
      <c r="H206" s="4"/>
      <c r="I206" s="17"/>
      <c r="J206" s="117" t="s">
        <v>265</v>
      </c>
      <c r="K206" s="68"/>
      <c r="L206" s="68"/>
      <c r="M206" s="70">
        <f>ABS(M209)</f>
        <v>100000</v>
      </c>
      <c r="N206" s="70">
        <f>ABS(N209)</f>
        <v>63840</v>
      </c>
      <c r="O206" s="458">
        <f>AVERAGE(N206/M206*100)</f>
        <v>63.839999999999996</v>
      </c>
    </row>
    <row r="207" spans="1:15" ht="13.5" customHeight="1">
      <c r="A207" s="16"/>
      <c r="B207" s="13"/>
      <c r="C207" s="4"/>
      <c r="D207" s="13"/>
      <c r="E207" s="4"/>
      <c r="F207" s="4"/>
      <c r="G207" s="4"/>
      <c r="H207" s="4"/>
      <c r="I207" s="17"/>
      <c r="J207" s="204" t="s">
        <v>104</v>
      </c>
      <c r="K207" s="72" t="s">
        <v>140</v>
      </c>
      <c r="L207" s="72"/>
      <c r="M207" s="527"/>
      <c r="N207" s="527"/>
      <c r="O207" s="543"/>
    </row>
    <row r="208" spans="1:15" ht="13.5" customHeight="1">
      <c r="A208" s="16"/>
      <c r="B208" s="13"/>
      <c r="C208" s="4"/>
      <c r="D208" s="13"/>
      <c r="E208" s="4"/>
      <c r="F208" s="4"/>
      <c r="G208" s="4"/>
      <c r="H208" s="4"/>
      <c r="I208" s="17"/>
      <c r="J208" s="193" t="s">
        <v>130</v>
      </c>
      <c r="K208" s="95"/>
      <c r="L208" s="95"/>
      <c r="M208" s="208"/>
      <c r="N208" s="208"/>
      <c r="O208" s="466"/>
    </row>
    <row r="209" spans="1:15" ht="13.5" customHeight="1">
      <c r="A209" s="16"/>
      <c r="B209" s="13"/>
      <c r="C209" s="4"/>
      <c r="D209" s="13"/>
      <c r="E209" s="4"/>
      <c r="F209" s="4"/>
      <c r="G209" s="4"/>
      <c r="H209" s="4"/>
      <c r="I209" s="17"/>
      <c r="J209" s="76">
        <v>3</v>
      </c>
      <c r="K209" s="77" t="s">
        <v>3</v>
      </c>
      <c r="L209" s="77"/>
      <c r="M209" s="79">
        <f>ABS(M210)</f>
        <v>100000</v>
      </c>
      <c r="N209" s="79">
        <f>ABS(N210)</f>
        <v>63840</v>
      </c>
      <c r="O209" s="457">
        <f>AVERAGE(N209/M209*100)</f>
        <v>63.839999999999996</v>
      </c>
    </row>
    <row r="210" spans="1:15" ht="13.5" customHeight="1">
      <c r="A210" s="16"/>
      <c r="B210" s="13"/>
      <c r="C210" s="4"/>
      <c r="D210" s="13"/>
      <c r="E210" s="4"/>
      <c r="F210" s="4"/>
      <c r="G210" s="4"/>
      <c r="H210" s="4"/>
      <c r="I210" s="17"/>
      <c r="J210" s="81">
        <v>32</v>
      </c>
      <c r="K210" s="82" t="s">
        <v>21</v>
      </c>
      <c r="L210" s="82"/>
      <c r="M210" s="84">
        <f>ABS(M211)</f>
        <v>100000</v>
      </c>
      <c r="N210" s="84">
        <f>ABS(N211)</f>
        <v>63840</v>
      </c>
      <c r="O210" s="420">
        <f>AVERAGE(N210/M210*100)</f>
        <v>63.839999999999996</v>
      </c>
    </row>
    <row r="211" spans="1:15" ht="13.5" customHeight="1">
      <c r="A211" s="16"/>
      <c r="B211" s="13"/>
      <c r="C211" s="4"/>
      <c r="D211" s="13"/>
      <c r="E211" s="4"/>
      <c r="F211" s="4"/>
      <c r="G211" s="4"/>
      <c r="H211" s="4"/>
      <c r="I211" s="17"/>
      <c r="J211" s="81">
        <v>323</v>
      </c>
      <c r="K211" s="82" t="s">
        <v>24</v>
      </c>
      <c r="L211" s="82"/>
      <c r="M211" s="84">
        <v>100000</v>
      </c>
      <c r="N211" s="84">
        <f>AVERAGE(N212+N213)</f>
        <v>63840</v>
      </c>
      <c r="O211" s="420">
        <f>AVERAGE(N211/M211*100)</f>
        <v>63.839999999999996</v>
      </c>
    </row>
    <row r="212" spans="1:15" ht="13.5" customHeight="1">
      <c r="A212" s="16"/>
      <c r="B212" s="13"/>
      <c r="C212" s="4"/>
      <c r="D212" s="13"/>
      <c r="E212" s="4"/>
      <c r="F212" s="4"/>
      <c r="G212" s="4"/>
      <c r="H212" s="4"/>
      <c r="I212" s="17"/>
      <c r="J212" s="81">
        <v>3232</v>
      </c>
      <c r="K212" s="82" t="s">
        <v>736</v>
      </c>
      <c r="L212" s="82"/>
      <c r="M212" s="84">
        <v>0</v>
      </c>
      <c r="N212" s="84">
        <v>63750</v>
      </c>
      <c r="O212" s="420">
        <v>0</v>
      </c>
    </row>
    <row r="213" spans="1:15" ht="13.5" customHeight="1">
      <c r="A213" s="16"/>
      <c r="B213" s="13"/>
      <c r="C213" s="4"/>
      <c r="D213" s="13"/>
      <c r="E213" s="4"/>
      <c r="F213" s="4"/>
      <c r="G213" s="4"/>
      <c r="H213" s="4"/>
      <c r="I213" s="17"/>
      <c r="J213" s="81">
        <v>3234</v>
      </c>
      <c r="K213" s="82" t="s">
        <v>326</v>
      </c>
      <c r="L213" s="82"/>
      <c r="M213" s="84">
        <v>100000</v>
      </c>
      <c r="N213" s="84">
        <v>90</v>
      </c>
      <c r="O213" s="420">
        <f>AVERAGE(N213/M213*100)</f>
        <v>0.09</v>
      </c>
    </row>
    <row r="214" spans="1:15" ht="13.5" customHeight="1">
      <c r="A214" s="16"/>
      <c r="B214" s="13"/>
      <c r="C214" s="4"/>
      <c r="D214" s="13"/>
      <c r="E214" s="4"/>
      <c r="F214" s="4"/>
      <c r="G214" s="4"/>
      <c r="H214" s="4"/>
      <c r="I214" s="17"/>
      <c r="J214" s="117" t="s">
        <v>266</v>
      </c>
      <c r="K214" s="68"/>
      <c r="L214" s="68"/>
      <c r="M214" s="70">
        <f>ABS(M217)</f>
        <v>300000</v>
      </c>
      <c r="N214" s="70">
        <f>ABS(N217)</f>
        <v>126120</v>
      </c>
      <c r="O214" s="458">
        <f>AVERAGE(N214/M214*100)</f>
        <v>42.04</v>
      </c>
    </row>
    <row r="215" spans="1:15" ht="13.5" customHeight="1">
      <c r="A215" s="16"/>
      <c r="B215" s="13"/>
      <c r="C215" s="4"/>
      <c r="D215" s="13"/>
      <c r="E215" s="4"/>
      <c r="F215" s="4"/>
      <c r="G215" s="4"/>
      <c r="H215" s="4"/>
      <c r="I215" s="17"/>
      <c r="J215" s="204" t="s">
        <v>104</v>
      </c>
      <c r="K215" s="72" t="s">
        <v>143</v>
      </c>
      <c r="L215" s="72"/>
      <c r="M215" s="527"/>
      <c r="N215" s="527"/>
      <c r="O215" s="543"/>
    </row>
    <row r="216" spans="1:15" ht="13.5" customHeight="1">
      <c r="A216" s="16"/>
      <c r="B216" s="13"/>
      <c r="C216" s="4"/>
      <c r="D216" s="13"/>
      <c r="E216" s="4"/>
      <c r="F216" s="4"/>
      <c r="G216" s="4"/>
      <c r="H216" s="4"/>
      <c r="I216" s="17"/>
      <c r="J216" s="193" t="s">
        <v>130</v>
      </c>
      <c r="K216" s="95"/>
      <c r="L216" s="95"/>
      <c r="M216" s="208"/>
      <c r="N216" s="208"/>
      <c r="O216" s="466"/>
    </row>
    <row r="217" spans="1:15" ht="13.5" customHeight="1">
      <c r="A217" s="16"/>
      <c r="B217" s="13"/>
      <c r="C217" s="4"/>
      <c r="D217" s="13"/>
      <c r="E217" s="4"/>
      <c r="F217" s="4"/>
      <c r="G217" s="4"/>
      <c r="H217" s="4"/>
      <c r="I217" s="17"/>
      <c r="J217" s="76">
        <v>3</v>
      </c>
      <c r="K217" s="77" t="s">
        <v>3</v>
      </c>
      <c r="L217" s="77"/>
      <c r="M217" s="79">
        <f>ABS(M218)</f>
        <v>300000</v>
      </c>
      <c r="N217" s="79">
        <f>ABS(N218)</f>
        <v>126120</v>
      </c>
      <c r="O217" s="457">
        <f>AVERAGE(N217/M217*100)</f>
        <v>42.04</v>
      </c>
    </row>
    <row r="218" spans="1:15" ht="13.5" customHeight="1">
      <c r="A218" s="16"/>
      <c r="B218" s="13"/>
      <c r="C218" s="4"/>
      <c r="D218" s="13"/>
      <c r="E218" s="4"/>
      <c r="F218" s="4"/>
      <c r="G218" s="4"/>
      <c r="H218" s="4"/>
      <c r="I218" s="17"/>
      <c r="J218" s="81">
        <v>32</v>
      </c>
      <c r="K218" s="82" t="s">
        <v>21</v>
      </c>
      <c r="L218" s="82"/>
      <c r="M218" s="84">
        <f>ABS(M219)</f>
        <v>300000</v>
      </c>
      <c r="N218" s="84">
        <f>ABS(N219)</f>
        <v>126120</v>
      </c>
      <c r="O218" s="420">
        <f>AVERAGE(N218/M218*100)</f>
        <v>42.04</v>
      </c>
    </row>
    <row r="219" spans="1:15" ht="13.5" customHeight="1">
      <c r="A219" s="16"/>
      <c r="B219" s="13"/>
      <c r="C219" s="4"/>
      <c r="D219" s="13"/>
      <c r="E219" s="4"/>
      <c r="F219" s="4"/>
      <c r="G219" s="4"/>
      <c r="H219" s="4"/>
      <c r="I219" s="17"/>
      <c r="J219" s="81">
        <v>323</v>
      </c>
      <c r="K219" s="82" t="s">
        <v>24</v>
      </c>
      <c r="L219" s="82"/>
      <c r="M219" s="84">
        <v>300000</v>
      </c>
      <c r="N219" s="84">
        <f>AVERAGE(N220+N221)</f>
        <v>126120</v>
      </c>
      <c r="O219" s="420">
        <f>AVERAGE(N219/M219*100)</f>
        <v>42.04</v>
      </c>
    </row>
    <row r="220" spans="1:15" ht="13.5" customHeight="1">
      <c r="A220" s="16"/>
      <c r="B220" s="13"/>
      <c r="C220" s="4"/>
      <c r="D220" s="13"/>
      <c r="E220" s="4"/>
      <c r="F220" s="4"/>
      <c r="G220" s="4"/>
      <c r="H220" s="4"/>
      <c r="I220" s="17"/>
      <c r="J220" s="81">
        <v>3232</v>
      </c>
      <c r="K220" s="82" t="s">
        <v>737</v>
      </c>
      <c r="L220" s="82"/>
      <c r="M220" s="84">
        <v>0</v>
      </c>
      <c r="N220" s="84">
        <v>19375</v>
      </c>
      <c r="O220" s="420">
        <v>0</v>
      </c>
    </row>
    <row r="221" spans="1:15" ht="13.5" customHeight="1">
      <c r="A221" s="16"/>
      <c r="B221" s="13"/>
      <c r="C221" s="4"/>
      <c r="D221" s="13"/>
      <c r="E221" s="4"/>
      <c r="F221" s="4"/>
      <c r="G221" s="4"/>
      <c r="H221" s="4"/>
      <c r="I221" s="17"/>
      <c r="J221" s="81">
        <v>3234</v>
      </c>
      <c r="K221" s="82" t="s">
        <v>326</v>
      </c>
      <c r="L221" s="82"/>
      <c r="M221" s="84">
        <v>300000</v>
      </c>
      <c r="N221" s="84">
        <v>106745</v>
      </c>
      <c r="O221" s="420">
        <f>AVERAGE(N221/M221*100)</f>
        <v>35.58166666666666</v>
      </c>
    </row>
    <row r="222" spans="1:15" ht="13.5" customHeight="1">
      <c r="A222" s="16"/>
      <c r="B222" s="13"/>
      <c r="C222" s="4"/>
      <c r="D222" s="13"/>
      <c r="E222" s="4"/>
      <c r="F222" s="4"/>
      <c r="G222" s="4"/>
      <c r="H222" s="4"/>
      <c r="I222" s="17"/>
      <c r="J222" s="90" t="s">
        <v>267</v>
      </c>
      <c r="K222" s="55"/>
      <c r="L222" s="104"/>
      <c r="M222" s="70">
        <f>ABS(M225+M233)</f>
        <v>620000</v>
      </c>
      <c r="N222" s="70">
        <f>ABS(N225+N233)</f>
        <v>588497</v>
      </c>
      <c r="O222" s="458">
        <f>AVERAGE(N222/M222*100)</f>
        <v>94.91887096774192</v>
      </c>
    </row>
    <row r="223" spans="1:15" ht="13.5" customHeight="1">
      <c r="A223" s="16"/>
      <c r="B223" s="13"/>
      <c r="C223" s="4"/>
      <c r="D223" s="13"/>
      <c r="E223" s="4"/>
      <c r="F223" s="4"/>
      <c r="G223" s="4"/>
      <c r="H223" s="4"/>
      <c r="I223" s="17"/>
      <c r="J223" s="204" t="s">
        <v>104</v>
      </c>
      <c r="K223" s="72" t="s">
        <v>210</v>
      </c>
      <c r="L223" s="72"/>
      <c r="M223" s="527"/>
      <c r="N223" s="527"/>
      <c r="O223" s="543"/>
    </row>
    <row r="224" spans="1:15" ht="13.5" customHeight="1">
      <c r="A224" s="16"/>
      <c r="B224" s="13"/>
      <c r="C224" s="4"/>
      <c r="D224" s="13"/>
      <c r="E224" s="4"/>
      <c r="F224" s="4"/>
      <c r="G224" s="4"/>
      <c r="H224" s="4"/>
      <c r="I224" s="17"/>
      <c r="J224" s="74" t="s">
        <v>113</v>
      </c>
      <c r="K224" s="95"/>
      <c r="L224" s="75"/>
      <c r="M224" s="208"/>
      <c r="N224" s="208"/>
      <c r="O224" s="466"/>
    </row>
    <row r="225" spans="1:15" ht="13.5" customHeight="1">
      <c r="A225" s="16"/>
      <c r="B225" s="13"/>
      <c r="C225" s="4"/>
      <c r="D225" s="13"/>
      <c r="E225" s="4"/>
      <c r="F225" s="4"/>
      <c r="G225" s="4"/>
      <c r="H225" s="4"/>
      <c r="I225" s="17"/>
      <c r="J225" s="76">
        <v>3</v>
      </c>
      <c r="K225" s="77" t="s">
        <v>3</v>
      </c>
      <c r="L225" s="77"/>
      <c r="M225" s="131">
        <f>ABS(M226)</f>
        <v>100000</v>
      </c>
      <c r="N225" s="79">
        <f>ABS(N226)</f>
        <v>96945</v>
      </c>
      <c r="O225" s="457">
        <f>AVERAGE(N225/M225*100)</f>
        <v>96.94500000000001</v>
      </c>
    </row>
    <row r="226" spans="1:15" ht="13.5" customHeight="1">
      <c r="A226" s="16"/>
      <c r="B226" s="13"/>
      <c r="C226" s="4"/>
      <c r="D226" s="13"/>
      <c r="E226" s="4"/>
      <c r="F226" s="4"/>
      <c r="G226" s="4"/>
      <c r="H226" s="4"/>
      <c r="I226" s="17"/>
      <c r="J226" s="81">
        <v>32</v>
      </c>
      <c r="K226" s="82" t="s">
        <v>21</v>
      </c>
      <c r="L226" s="82"/>
      <c r="M226" s="89">
        <f>ABS(M229+M227)</f>
        <v>100000</v>
      </c>
      <c r="N226" s="84">
        <f>ABS(N229+N227)</f>
        <v>96945</v>
      </c>
      <c r="O226" s="420">
        <f aca="true" t="shared" si="7" ref="O226:O239">AVERAGE(N226/M226*100)</f>
        <v>96.94500000000001</v>
      </c>
    </row>
    <row r="227" spans="1:15" ht="13.5" customHeight="1">
      <c r="A227" s="16"/>
      <c r="B227" s="13"/>
      <c r="C227" s="4"/>
      <c r="D227" s="13"/>
      <c r="E227" s="4"/>
      <c r="F227" s="4"/>
      <c r="G227" s="4"/>
      <c r="H227" s="4"/>
      <c r="I227" s="17"/>
      <c r="J227" s="81">
        <v>322</v>
      </c>
      <c r="K227" s="82" t="s">
        <v>23</v>
      </c>
      <c r="L227" s="82"/>
      <c r="M227" s="89">
        <v>20000</v>
      </c>
      <c r="N227" s="84">
        <f>SUM(N228)</f>
        <v>18070</v>
      </c>
      <c r="O227" s="420">
        <f t="shared" si="7"/>
        <v>90.35</v>
      </c>
    </row>
    <row r="228" spans="1:15" ht="13.5" customHeight="1">
      <c r="A228" s="16"/>
      <c r="B228" s="13"/>
      <c r="C228" s="4"/>
      <c r="D228" s="13"/>
      <c r="E228" s="4"/>
      <c r="F228" s="4"/>
      <c r="G228" s="4"/>
      <c r="H228" s="4"/>
      <c r="I228" s="17"/>
      <c r="J228" s="81">
        <v>3224</v>
      </c>
      <c r="K228" s="82" t="s">
        <v>701</v>
      </c>
      <c r="L228" s="82"/>
      <c r="M228" s="89">
        <v>20000</v>
      </c>
      <c r="N228" s="84">
        <v>18070</v>
      </c>
      <c r="O228" s="420">
        <f t="shared" si="7"/>
        <v>90.35</v>
      </c>
    </row>
    <row r="229" spans="1:15" ht="13.5" customHeight="1">
      <c r="A229" s="16"/>
      <c r="B229" s="13"/>
      <c r="C229" s="4"/>
      <c r="D229" s="13"/>
      <c r="E229" s="4"/>
      <c r="F229" s="4"/>
      <c r="G229" s="4"/>
      <c r="H229" s="4"/>
      <c r="I229" s="17"/>
      <c r="J229" s="81">
        <v>323</v>
      </c>
      <c r="K229" s="82" t="s">
        <v>24</v>
      </c>
      <c r="L229" s="82"/>
      <c r="M229" s="84">
        <v>80000</v>
      </c>
      <c r="N229" s="84">
        <f>AVERAGE(N230+N231+N232)</f>
        <v>78875</v>
      </c>
      <c r="O229" s="420">
        <f t="shared" si="7"/>
        <v>98.59375</v>
      </c>
    </row>
    <row r="230" spans="1:15" ht="13.5" customHeight="1">
      <c r="A230" s="16"/>
      <c r="B230" s="13"/>
      <c r="C230" s="4"/>
      <c r="D230" s="13"/>
      <c r="E230" s="4"/>
      <c r="F230" s="4"/>
      <c r="G230" s="4"/>
      <c r="H230" s="4"/>
      <c r="I230" s="17"/>
      <c r="J230" s="81">
        <v>3232</v>
      </c>
      <c r="K230" s="82" t="s">
        <v>661</v>
      </c>
      <c r="L230" s="82"/>
      <c r="M230" s="89">
        <v>30000</v>
      </c>
      <c r="N230" s="84">
        <v>55875</v>
      </c>
      <c r="O230" s="420">
        <f t="shared" si="7"/>
        <v>186.25</v>
      </c>
    </row>
    <row r="231" spans="1:15" ht="13.5" customHeight="1">
      <c r="A231" s="16"/>
      <c r="B231" s="13"/>
      <c r="C231" s="4"/>
      <c r="D231" s="13"/>
      <c r="E231" s="4"/>
      <c r="F231" s="4"/>
      <c r="G231" s="4"/>
      <c r="H231" s="4"/>
      <c r="I231" s="17"/>
      <c r="J231" s="81">
        <v>3234</v>
      </c>
      <c r="K231" s="91" t="s">
        <v>326</v>
      </c>
      <c r="L231" s="168"/>
      <c r="M231" s="89">
        <v>20000</v>
      </c>
      <c r="N231" s="84">
        <v>0</v>
      </c>
      <c r="O231" s="420">
        <f t="shared" si="7"/>
        <v>0</v>
      </c>
    </row>
    <row r="232" spans="1:15" ht="13.5" customHeight="1">
      <c r="A232" s="16"/>
      <c r="B232" s="13"/>
      <c r="C232" s="4"/>
      <c r="D232" s="13"/>
      <c r="E232" s="4"/>
      <c r="F232" s="4"/>
      <c r="G232" s="4"/>
      <c r="H232" s="4"/>
      <c r="I232" s="17"/>
      <c r="J232" s="81">
        <v>3237</v>
      </c>
      <c r="K232" s="82" t="s">
        <v>329</v>
      </c>
      <c r="L232" s="82"/>
      <c r="M232" s="84">
        <v>30000</v>
      </c>
      <c r="N232" s="84">
        <v>23000</v>
      </c>
      <c r="O232" s="420">
        <f t="shared" si="7"/>
        <v>76.66666666666667</v>
      </c>
    </row>
    <row r="233" spans="1:15" ht="13.5" customHeight="1">
      <c r="A233" s="16"/>
      <c r="B233" s="13"/>
      <c r="C233" s="4"/>
      <c r="D233" s="13"/>
      <c r="E233" s="4"/>
      <c r="F233" s="4"/>
      <c r="G233" s="4"/>
      <c r="H233" s="4"/>
      <c r="I233" s="17"/>
      <c r="J233" s="76">
        <v>4</v>
      </c>
      <c r="K233" s="77" t="s">
        <v>46</v>
      </c>
      <c r="L233" s="80"/>
      <c r="M233" s="79">
        <f>ABS(M234+M237)</f>
        <v>520000</v>
      </c>
      <c r="N233" s="84">
        <f>ABS(N234+N237)</f>
        <v>491552</v>
      </c>
      <c r="O233" s="420">
        <f t="shared" si="7"/>
        <v>94.52923076923076</v>
      </c>
    </row>
    <row r="234" spans="1:15" ht="13.5" customHeight="1">
      <c r="A234" s="16"/>
      <c r="B234" s="13"/>
      <c r="C234" s="4"/>
      <c r="D234" s="13"/>
      <c r="E234" s="4"/>
      <c r="F234" s="4"/>
      <c r="G234" s="4"/>
      <c r="H234" s="4"/>
      <c r="I234" s="17"/>
      <c r="J234" s="81">
        <v>42</v>
      </c>
      <c r="K234" s="82" t="s">
        <v>44</v>
      </c>
      <c r="L234" s="85"/>
      <c r="M234" s="84">
        <f>SUM(M235)</f>
        <v>500000</v>
      </c>
      <c r="N234" s="84">
        <f>SUM(N235)</f>
        <v>450552</v>
      </c>
      <c r="O234" s="420">
        <f t="shared" si="7"/>
        <v>90.1104</v>
      </c>
    </row>
    <row r="235" spans="1:15" ht="13.5" customHeight="1">
      <c r="A235" s="16"/>
      <c r="B235" s="13"/>
      <c r="C235" s="4"/>
      <c r="D235" s="13"/>
      <c r="E235" s="4"/>
      <c r="F235" s="4"/>
      <c r="G235" s="4"/>
      <c r="H235" s="4"/>
      <c r="I235" s="17"/>
      <c r="J235" s="81">
        <v>421</v>
      </c>
      <c r="K235" s="82" t="s">
        <v>32</v>
      </c>
      <c r="L235" s="85"/>
      <c r="M235" s="84">
        <v>500000</v>
      </c>
      <c r="N235" s="84">
        <f>SUM(N236)</f>
        <v>450552</v>
      </c>
      <c r="O235" s="420">
        <f t="shared" si="7"/>
        <v>90.1104</v>
      </c>
    </row>
    <row r="236" spans="1:15" ht="13.5" customHeight="1">
      <c r="A236" s="16"/>
      <c r="B236" s="13"/>
      <c r="C236" s="4"/>
      <c r="D236" s="13"/>
      <c r="E236" s="4"/>
      <c r="F236" s="4"/>
      <c r="G236" s="4"/>
      <c r="H236" s="4"/>
      <c r="I236" s="17"/>
      <c r="J236" s="86">
        <v>4213</v>
      </c>
      <c r="K236" s="82" t="s">
        <v>708</v>
      </c>
      <c r="L236" s="85"/>
      <c r="M236" s="89">
        <v>500000</v>
      </c>
      <c r="N236" s="84">
        <v>450552</v>
      </c>
      <c r="O236" s="420">
        <f t="shared" si="7"/>
        <v>90.1104</v>
      </c>
    </row>
    <row r="237" spans="1:15" ht="13.5" customHeight="1">
      <c r="A237" s="16"/>
      <c r="B237" s="13"/>
      <c r="C237" s="4"/>
      <c r="D237" s="13"/>
      <c r="E237" s="4"/>
      <c r="F237" s="4"/>
      <c r="G237" s="4"/>
      <c r="H237" s="4"/>
      <c r="I237" s="17"/>
      <c r="J237" s="98">
        <v>45</v>
      </c>
      <c r="K237" s="82" t="s">
        <v>54</v>
      </c>
      <c r="L237" s="85"/>
      <c r="M237" s="89">
        <f>SUM(M238)</f>
        <v>20000</v>
      </c>
      <c r="N237" s="84">
        <f>SUM(N238)</f>
        <v>41000</v>
      </c>
      <c r="O237" s="420">
        <f t="shared" si="7"/>
        <v>204.99999999999997</v>
      </c>
    </row>
    <row r="238" spans="1:15" ht="13.5" customHeight="1">
      <c r="A238" s="16"/>
      <c r="B238" s="13"/>
      <c r="C238" s="4"/>
      <c r="D238" s="13"/>
      <c r="E238" s="4"/>
      <c r="F238" s="4"/>
      <c r="G238" s="4"/>
      <c r="H238" s="4"/>
      <c r="I238" s="17"/>
      <c r="J238" s="98">
        <v>451</v>
      </c>
      <c r="K238" s="87" t="s">
        <v>131</v>
      </c>
      <c r="L238" s="92"/>
      <c r="M238" s="89">
        <v>20000</v>
      </c>
      <c r="N238" s="84">
        <f>SUM(N239)</f>
        <v>41000</v>
      </c>
      <c r="O238" s="420">
        <f t="shared" si="7"/>
        <v>204.99999999999997</v>
      </c>
    </row>
    <row r="239" spans="1:15" ht="13.5" customHeight="1">
      <c r="A239" s="16"/>
      <c r="B239" s="13"/>
      <c r="C239" s="4"/>
      <c r="D239" s="13"/>
      <c r="E239" s="4"/>
      <c r="F239" s="4"/>
      <c r="G239" s="4"/>
      <c r="H239" s="4"/>
      <c r="I239" s="17"/>
      <c r="J239" s="98">
        <v>4511</v>
      </c>
      <c r="K239" s="87" t="s">
        <v>131</v>
      </c>
      <c r="L239" s="92"/>
      <c r="M239" s="84">
        <v>20000</v>
      </c>
      <c r="N239" s="84">
        <v>41000</v>
      </c>
      <c r="O239" s="420">
        <f t="shared" si="7"/>
        <v>204.99999999999997</v>
      </c>
    </row>
    <row r="240" spans="1:15" ht="15">
      <c r="A240" s="9"/>
      <c r="B240" s="20"/>
      <c r="C240" s="20"/>
      <c r="D240" s="20"/>
      <c r="E240" s="20"/>
      <c r="F240" s="20"/>
      <c r="G240" s="20"/>
      <c r="H240" s="20"/>
      <c r="I240" s="23"/>
      <c r="J240" s="532" t="s">
        <v>61</v>
      </c>
      <c r="K240" s="535" t="s">
        <v>268</v>
      </c>
      <c r="L240" s="545"/>
      <c r="M240" s="133">
        <f>ABS(M243)</f>
        <v>20000</v>
      </c>
      <c r="N240" s="70">
        <f>ABS(N243)</f>
        <v>0</v>
      </c>
      <c r="O240" s="458">
        <f>AVERAGE(N240/M240*100)</f>
        <v>0</v>
      </c>
    </row>
    <row r="241" spans="1:15" ht="15">
      <c r="A241" s="9"/>
      <c r="B241" s="20"/>
      <c r="C241" s="20"/>
      <c r="D241" s="20"/>
      <c r="E241" s="20"/>
      <c r="F241" s="20"/>
      <c r="G241" s="20"/>
      <c r="H241" s="20"/>
      <c r="I241" s="23"/>
      <c r="J241" s="544" t="s">
        <v>68</v>
      </c>
      <c r="K241" s="520" t="s">
        <v>143</v>
      </c>
      <c r="L241" s="521"/>
      <c r="M241" s="522"/>
      <c r="N241" s="522"/>
      <c r="O241" s="537"/>
    </row>
    <row r="242" spans="1:15" ht="15">
      <c r="A242" s="9"/>
      <c r="B242" s="20"/>
      <c r="C242" s="20"/>
      <c r="D242" s="20"/>
      <c r="E242" s="20"/>
      <c r="F242" s="20"/>
      <c r="G242" s="20"/>
      <c r="H242" s="20"/>
      <c r="I242" s="23"/>
      <c r="J242" s="74" t="s">
        <v>113</v>
      </c>
      <c r="K242" s="95"/>
      <c r="L242" s="75"/>
      <c r="M242" s="206"/>
      <c r="N242" s="206"/>
      <c r="O242" s="459"/>
    </row>
    <row r="243" spans="1:15" ht="15">
      <c r="A243" s="4"/>
      <c r="B243" s="4"/>
      <c r="C243" s="4"/>
      <c r="D243" s="4"/>
      <c r="E243" s="4"/>
      <c r="F243" s="4"/>
      <c r="G243" s="4"/>
      <c r="H243" s="4"/>
      <c r="I243" s="14"/>
      <c r="J243" s="76">
        <v>4</v>
      </c>
      <c r="K243" s="77" t="s">
        <v>46</v>
      </c>
      <c r="L243" s="80"/>
      <c r="M243" s="79">
        <f>ABS(M244)</f>
        <v>20000</v>
      </c>
      <c r="N243" s="79">
        <f>ABS(N244)</f>
        <v>0</v>
      </c>
      <c r="O243" s="457">
        <f>AVERAGE(N243/M243*100)</f>
        <v>0</v>
      </c>
    </row>
    <row r="244" spans="1:15" ht="15">
      <c r="A244" s="4"/>
      <c r="B244" s="4"/>
      <c r="C244" s="4"/>
      <c r="D244" s="4"/>
      <c r="E244" s="4"/>
      <c r="F244" s="4"/>
      <c r="G244" s="4"/>
      <c r="H244" s="4"/>
      <c r="I244" s="14"/>
      <c r="J244" s="81">
        <v>42</v>
      </c>
      <c r="K244" s="82" t="s">
        <v>44</v>
      </c>
      <c r="L244" s="85"/>
      <c r="M244" s="84">
        <f>SUM(M245)</f>
        <v>20000</v>
      </c>
      <c r="N244" s="84">
        <f>SUM(N245)</f>
        <v>0</v>
      </c>
      <c r="O244" s="420">
        <f>AVERAGE(N244/M244*100)</f>
        <v>0</v>
      </c>
    </row>
    <row r="245" spans="1:15" ht="15">
      <c r="A245" s="4"/>
      <c r="B245" s="4"/>
      <c r="C245" s="4"/>
      <c r="D245" s="4"/>
      <c r="E245" s="4"/>
      <c r="F245" s="4"/>
      <c r="G245" s="4"/>
      <c r="H245" s="4"/>
      <c r="I245" s="14"/>
      <c r="J245" s="81">
        <v>421</v>
      </c>
      <c r="K245" s="82" t="s">
        <v>32</v>
      </c>
      <c r="L245" s="85"/>
      <c r="M245" s="84">
        <v>20000</v>
      </c>
      <c r="N245" s="84">
        <v>0</v>
      </c>
      <c r="O245" s="420">
        <f>AVERAGE(N245/M245*100)</f>
        <v>0</v>
      </c>
    </row>
    <row r="246" spans="1:15" ht="15">
      <c r="A246" s="4"/>
      <c r="B246" s="4"/>
      <c r="C246" s="4"/>
      <c r="D246" s="4"/>
      <c r="E246" s="4"/>
      <c r="F246" s="4"/>
      <c r="G246" s="4"/>
      <c r="H246" s="4"/>
      <c r="I246" s="14"/>
      <c r="J246" s="86">
        <v>4214</v>
      </c>
      <c r="K246" s="87" t="s">
        <v>347</v>
      </c>
      <c r="L246" s="92"/>
      <c r="M246" s="84">
        <v>20000</v>
      </c>
      <c r="N246" s="84">
        <v>0</v>
      </c>
      <c r="O246" s="420">
        <v>0</v>
      </c>
    </row>
    <row r="247" spans="1:15" ht="15">
      <c r="A247" s="4"/>
      <c r="B247" s="4"/>
      <c r="C247" s="4"/>
      <c r="D247" s="4"/>
      <c r="E247" s="4"/>
      <c r="F247" s="4"/>
      <c r="G247" s="4"/>
      <c r="H247" s="4"/>
      <c r="I247" s="14"/>
      <c r="J247" s="93" t="s">
        <v>61</v>
      </c>
      <c r="K247" s="55" t="s">
        <v>269</v>
      </c>
      <c r="L247" s="101"/>
      <c r="M247" s="133">
        <f>ABS(M250)</f>
        <v>90000</v>
      </c>
      <c r="N247" s="70">
        <f>ABS(N250)</f>
        <v>0</v>
      </c>
      <c r="O247" s="458">
        <f>AVERAGE(N247/M247*100)</f>
        <v>0</v>
      </c>
    </row>
    <row r="248" spans="1:15" ht="15">
      <c r="A248" s="4"/>
      <c r="B248" s="4"/>
      <c r="C248" s="4"/>
      <c r="D248" s="4"/>
      <c r="E248" s="4"/>
      <c r="F248" s="4"/>
      <c r="G248" s="4"/>
      <c r="H248" s="4"/>
      <c r="I248" s="14"/>
      <c r="J248" s="71" t="s">
        <v>68</v>
      </c>
      <c r="K248" s="72" t="s">
        <v>143</v>
      </c>
      <c r="L248" s="73"/>
      <c r="M248" s="522"/>
      <c r="N248" s="522"/>
      <c r="O248" s="537"/>
    </row>
    <row r="249" spans="1:15" ht="15">
      <c r="A249" s="4"/>
      <c r="B249" s="4"/>
      <c r="C249" s="4"/>
      <c r="D249" s="4"/>
      <c r="E249" s="4"/>
      <c r="F249" s="4"/>
      <c r="G249" s="4"/>
      <c r="H249" s="4"/>
      <c r="I249" s="14"/>
      <c r="J249" s="74" t="s">
        <v>113</v>
      </c>
      <c r="K249" s="95"/>
      <c r="L249" s="75"/>
      <c r="M249" s="206"/>
      <c r="N249" s="206"/>
      <c r="O249" s="459"/>
    </row>
    <row r="250" spans="1:15" ht="15">
      <c r="A250" s="4"/>
      <c r="B250" s="4"/>
      <c r="C250" s="4"/>
      <c r="D250" s="4"/>
      <c r="E250" s="4"/>
      <c r="F250" s="4"/>
      <c r="G250" s="4"/>
      <c r="H250" s="4"/>
      <c r="I250" s="14"/>
      <c r="J250" s="76">
        <v>4</v>
      </c>
      <c r="K250" s="77" t="s">
        <v>46</v>
      </c>
      <c r="L250" s="80"/>
      <c r="M250" s="79">
        <f>ABS(M251)</f>
        <v>90000</v>
      </c>
      <c r="N250" s="79">
        <f>ABS(N251)</f>
        <v>0</v>
      </c>
      <c r="O250" s="457">
        <f>AVERAGE(N250/M250*100)</f>
        <v>0</v>
      </c>
    </row>
    <row r="251" spans="1:15" ht="15">
      <c r="A251" s="4"/>
      <c r="B251" s="4"/>
      <c r="C251" s="4"/>
      <c r="D251" s="4"/>
      <c r="E251" s="4"/>
      <c r="F251" s="4"/>
      <c r="G251" s="4"/>
      <c r="H251" s="4"/>
      <c r="I251" s="14"/>
      <c r="J251" s="81">
        <v>42</v>
      </c>
      <c r="K251" s="82" t="s">
        <v>44</v>
      </c>
      <c r="L251" s="85"/>
      <c r="M251" s="84">
        <f>SUM(M252)</f>
        <v>90000</v>
      </c>
      <c r="N251" s="84">
        <f>SUM(N252)</f>
        <v>0</v>
      </c>
      <c r="O251" s="420">
        <f>AVERAGE(N251/M251*100)</f>
        <v>0</v>
      </c>
    </row>
    <row r="252" spans="1:15" ht="15">
      <c r="A252" s="4"/>
      <c r="B252" s="4"/>
      <c r="C252" s="4"/>
      <c r="D252" s="4"/>
      <c r="E252" s="4"/>
      <c r="F252" s="4"/>
      <c r="G252" s="4"/>
      <c r="H252" s="4"/>
      <c r="I252" s="14"/>
      <c r="J252" s="81">
        <v>421</v>
      </c>
      <c r="K252" s="82" t="s">
        <v>32</v>
      </c>
      <c r="L252" s="85"/>
      <c r="M252" s="84">
        <v>90000</v>
      </c>
      <c r="N252" s="84">
        <v>0</v>
      </c>
      <c r="O252" s="420">
        <f>AVERAGE(N252/M252*100)</f>
        <v>0</v>
      </c>
    </row>
    <row r="253" spans="1:15" ht="15">
      <c r="A253" s="4"/>
      <c r="B253" s="4"/>
      <c r="C253" s="4"/>
      <c r="D253" s="4"/>
      <c r="E253" s="4"/>
      <c r="F253" s="4"/>
      <c r="G253" s="4"/>
      <c r="H253" s="4"/>
      <c r="I253" s="14"/>
      <c r="J253" s="86">
        <v>4214</v>
      </c>
      <c r="K253" s="87" t="s">
        <v>347</v>
      </c>
      <c r="L253" s="92"/>
      <c r="M253" s="84">
        <v>90000</v>
      </c>
      <c r="N253" s="84">
        <v>0</v>
      </c>
      <c r="O253" s="420">
        <v>0</v>
      </c>
    </row>
    <row r="254" spans="1:15" ht="15">
      <c r="A254" s="9"/>
      <c r="B254" s="20"/>
      <c r="C254" s="20"/>
      <c r="D254" s="20"/>
      <c r="E254" s="20"/>
      <c r="F254" s="20"/>
      <c r="G254" s="20"/>
      <c r="H254" s="20"/>
      <c r="I254" s="23"/>
      <c r="J254" s="93" t="s">
        <v>61</v>
      </c>
      <c r="K254" s="55" t="s">
        <v>270</v>
      </c>
      <c r="L254" s="101"/>
      <c r="M254" s="133">
        <f>ABS(M257)</f>
        <v>460000</v>
      </c>
      <c r="N254" s="70">
        <f>ABS(N257)</f>
        <v>222290</v>
      </c>
      <c r="O254" s="458">
        <f>AVERAGE(N254/M254*100)</f>
        <v>48.323913043478264</v>
      </c>
    </row>
    <row r="255" spans="1:15" ht="15">
      <c r="A255" s="9"/>
      <c r="B255" s="20"/>
      <c r="C255" s="20"/>
      <c r="D255" s="20"/>
      <c r="E255" s="20"/>
      <c r="F255" s="20"/>
      <c r="G255" s="20"/>
      <c r="H255" s="20"/>
      <c r="I255" s="23"/>
      <c r="J255" s="71" t="s">
        <v>68</v>
      </c>
      <c r="K255" s="72" t="s">
        <v>140</v>
      </c>
      <c r="L255" s="73"/>
      <c r="M255" s="522"/>
      <c r="N255" s="522"/>
      <c r="O255" s="537"/>
    </row>
    <row r="256" spans="1:15" ht="15">
      <c r="A256" s="9"/>
      <c r="B256" s="20"/>
      <c r="C256" s="20"/>
      <c r="D256" s="20"/>
      <c r="E256" s="20"/>
      <c r="F256" s="20"/>
      <c r="G256" s="20"/>
      <c r="H256" s="20"/>
      <c r="I256" s="23"/>
      <c r="J256" s="74" t="s">
        <v>113</v>
      </c>
      <c r="K256" s="95"/>
      <c r="L256" s="75"/>
      <c r="M256" s="206"/>
      <c r="N256" s="206"/>
      <c r="O256" s="459"/>
    </row>
    <row r="257" spans="1:15" ht="15">
      <c r="A257" s="4"/>
      <c r="B257" s="4"/>
      <c r="C257" s="4"/>
      <c r="D257" s="4"/>
      <c r="E257" s="4"/>
      <c r="F257" s="4"/>
      <c r="G257" s="4"/>
      <c r="H257" s="4"/>
      <c r="I257" s="14"/>
      <c r="J257" s="76">
        <v>3</v>
      </c>
      <c r="K257" s="77" t="s">
        <v>40</v>
      </c>
      <c r="L257" s="77"/>
      <c r="M257" s="79">
        <f>ABS(M258)</f>
        <v>460000</v>
      </c>
      <c r="N257" s="79">
        <f>ABS(N258)</f>
        <v>222290</v>
      </c>
      <c r="O257" s="457">
        <f aca="true" t="shared" si="8" ref="O257:O263">AVERAGE(N257/M257*100)</f>
        <v>48.323913043478264</v>
      </c>
    </row>
    <row r="258" spans="1:15" ht="15">
      <c r="A258" s="4"/>
      <c r="B258" s="4"/>
      <c r="C258" s="4"/>
      <c r="D258" s="4"/>
      <c r="E258" s="4"/>
      <c r="F258" s="4"/>
      <c r="G258" s="4"/>
      <c r="H258" s="4"/>
      <c r="I258" s="14"/>
      <c r="J258" s="81">
        <v>32</v>
      </c>
      <c r="K258" s="82" t="s">
        <v>21</v>
      </c>
      <c r="L258" s="82"/>
      <c r="M258" s="84">
        <f>ABS(M259+M261)</f>
        <v>460000</v>
      </c>
      <c r="N258" s="84">
        <f>ABS(N259+N261)</f>
        <v>222290</v>
      </c>
      <c r="O258" s="420">
        <f t="shared" si="8"/>
        <v>48.323913043478264</v>
      </c>
    </row>
    <row r="259" spans="1:15" ht="15">
      <c r="A259" s="4"/>
      <c r="B259" s="4"/>
      <c r="C259" s="4"/>
      <c r="D259" s="4"/>
      <c r="E259" s="4"/>
      <c r="F259" s="4"/>
      <c r="G259" s="4"/>
      <c r="H259" s="4"/>
      <c r="I259" s="14"/>
      <c r="J259" s="81">
        <v>322</v>
      </c>
      <c r="K259" s="82" t="s">
        <v>23</v>
      </c>
      <c r="L259" s="82"/>
      <c r="M259" s="84">
        <v>180000</v>
      </c>
      <c r="N259" s="84">
        <f>SUM(N260)</f>
        <v>65190</v>
      </c>
      <c r="O259" s="420">
        <f t="shared" si="8"/>
        <v>36.21666666666667</v>
      </c>
    </row>
    <row r="260" spans="1:15" ht="15">
      <c r="A260" s="4"/>
      <c r="B260" s="4"/>
      <c r="C260" s="4"/>
      <c r="D260" s="4"/>
      <c r="E260" s="4"/>
      <c r="F260" s="4"/>
      <c r="G260" s="4"/>
      <c r="H260" s="4"/>
      <c r="I260" s="14"/>
      <c r="J260" s="81">
        <v>3223</v>
      </c>
      <c r="K260" s="82" t="s">
        <v>697</v>
      </c>
      <c r="L260" s="82"/>
      <c r="M260" s="84">
        <v>180000</v>
      </c>
      <c r="N260" s="84">
        <v>65190</v>
      </c>
      <c r="O260" s="420">
        <f t="shared" si="8"/>
        <v>36.21666666666667</v>
      </c>
    </row>
    <row r="261" spans="1:15" ht="15">
      <c r="A261" s="4"/>
      <c r="B261" s="13"/>
      <c r="C261" s="13"/>
      <c r="D261" s="13"/>
      <c r="E261" s="13"/>
      <c r="F261" s="4"/>
      <c r="G261" s="4"/>
      <c r="H261" s="4"/>
      <c r="I261" s="14"/>
      <c r="J261" s="81">
        <v>323</v>
      </c>
      <c r="K261" s="82" t="s">
        <v>24</v>
      </c>
      <c r="L261" s="82"/>
      <c r="M261" s="84">
        <v>280000</v>
      </c>
      <c r="N261" s="84">
        <f>SUM(N262)</f>
        <v>157100</v>
      </c>
      <c r="O261" s="420">
        <f t="shared" si="8"/>
        <v>56.107142857142854</v>
      </c>
    </row>
    <row r="262" spans="1:15" ht="15">
      <c r="A262" s="4"/>
      <c r="B262" s="13"/>
      <c r="C262" s="13"/>
      <c r="D262" s="13"/>
      <c r="E262" s="13"/>
      <c r="F262" s="4"/>
      <c r="G262" s="4"/>
      <c r="H262" s="4"/>
      <c r="I262" s="14"/>
      <c r="J262" s="86">
        <v>3232</v>
      </c>
      <c r="K262" s="87" t="s">
        <v>661</v>
      </c>
      <c r="L262" s="87"/>
      <c r="M262" s="84">
        <v>280000</v>
      </c>
      <c r="N262" s="84">
        <v>157100</v>
      </c>
      <c r="O262" s="420">
        <f t="shared" si="8"/>
        <v>56.107142857142854</v>
      </c>
    </row>
    <row r="263" spans="1:15" ht="15">
      <c r="A263" s="9"/>
      <c r="B263" s="20"/>
      <c r="C263" s="20"/>
      <c r="D263" s="20"/>
      <c r="E263" s="20"/>
      <c r="F263" s="20"/>
      <c r="G263" s="20"/>
      <c r="H263" s="20"/>
      <c r="I263" s="23"/>
      <c r="J263" s="93" t="s">
        <v>62</v>
      </c>
      <c r="K263" s="55" t="s">
        <v>271</v>
      </c>
      <c r="L263" s="101"/>
      <c r="M263" s="133">
        <f>ABS(M266)</f>
        <v>70000</v>
      </c>
      <c r="N263" s="70">
        <f>ABS(N266)</f>
        <v>133059</v>
      </c>
      <c r="O263" s="458">
        <f t="shared" si="8"/>
        <v>190.0842857142857</v>
      </c>
    </row>
    <row r="264" spans="1:15" ht="15">
      <c r="A264" s="9"/>
      <c r="B264" s="20"/>
      <c r="C264" s="20"/>
      <c r="D264" s="20"/>
      <c r="E264" s="20"/>
      <c r="F264" s="20"/>
      <c r="G264" s="20"/>
      <c r="H264" s="20"/>
      <c r="I264" s="23"/>
      <c r="J264" s="71" t="s">
        <v>68</v>
      </c>
      <c r="K264" s="72" t="s">
        <v>119</v>
      </c>
      <c r="L264" s="73"/>
      <c r="M264" s="522"/>
      <c r="N264" s="522"/>
      <c r="O264" s="537"/>
    </row>
    <row r="265" spans="1:15" ht="15">
      <c r="A265" s="9"/>
      <c r="B265" s="20"/>
      <c r="C265" s="20"/>
      <c r="D265" s="20"/>
      <c r="E265" s="20"/>
      <c r="F265" s="20"/>
      <c r="G265" s="20"/>
      <c r="H265" s="20"/>
      <c r="I265" s="23"/>
      <c r="J265" s="74" t="s">
        <v>113</v>
      </c>
      <c r="K265" s="95"/>
      <c r="L265" s="75"/>
      <c r="M265" s="206"/>
      <c r="N265" s="206"/>
      <c r="O265" s="459"/>
    </row>
    <row r="266" spans="1:15" ht="15">
      <c r="A266" s="4"/>
      <c r="B266" s="4"/>
      <c r="C266" s="4"/>
      <c r="D266" s="4"/>
      <c r="E266" s="4"/>
      <c r="F266" s="4"/>
      <c r="G266" s="4"/>
      <c r="H266" s="4"/>
      <c r="I266" s="14"/>
      <c r="J266" s="76">
        <v>3</v>
      </c>
      <c r="K266" s="77" t="s">
        <v>40</v>
      </c>
      <c r="L266" s="77"/>
      <c r="M266" s="79">
        <f>ABS(M267)</f>
        <v>70000</v>
      </c>
      <c r="N266" s="79">
        <f>ABS(N267)</f>
        <v>133059</v>
      </c>
      <c r="O266" s="457">
        <f aca="true" t="shared" si="9" ref="O266:O271">AVERAGE(N266/M266*100)</f>
        <v>190.0842857142857</v>
      </c>
    </row>
    <row r="267" spans="1:15" ht="15">
      <c r="A267" s="4"/>
      <c r="B267" s="4"/>
      <c r="C267" s="4"/>
      <c r="D267" s="4"/>
      <c r="E267" s="4"/>
      <c r="F267" s="4"/>
      <c r="G267" s="4"/>
      <c r="H267" s="4"/>
      <c r="I267" s="14"/>
      <c r="J267" s="81">
        <v>32</v>
      </c>
      <c r="K267" s="82" t="s">
        <v>21</v>
      </c>
      <c r="L267" s="82"/>
      <c r="M267" s="84">
        <f>ABS(M268)</f>
        <v>70000</v>
      </c>
      <c r="N267" s="84">
        <f>ABS(N268)</f>
        <v>133059</v>
      </c>
      <c r="O267" s="420">
        <f t="shared" si="9"/>
        <v>190.0842857142857</v>
      </c>
    </row>
    <row r="268" spans="1:15" ht="15">
      <c r="A268" s="4"/>
      <c r="B268" s="4"/>
      <c r="C268" s="4"/>
      <c r="D268" s="4"/>
      <c r="E268" s="4"/>
      <c r="F268" s="4"/>
      <c r="G268" s="4"/>
      <c r="H268" s="4"/>
      <c r="I268" s="14"/>
      <c r="J268" s="81">
        <v>323</v>
      </c>
      <c r="K268" s="82" t="s">
        <v>175</v>
      </c>
      <c r="L268" s="82"/>
      <c r="M268" s="84">
        <v>70000</v>
      </c>
      <c r="N268" s="84">
        <f>AVERAGE(N269+N270)</f>
        <v>133059</v>
      </c>
      <c r="O268" s="420">
        <f t="shared" si="9"/>
        <v>190.0842857142857</v>
      </c>
    </row>
    <row r="269" spans="1:15" ht="15">
      <c r="A269" s="4"/>
      <c r="B269" s="4"/>
      <c r="C269" s="4"/>
      <c r="D269" s="4"/>
      <c r="E269" s="4"/>
      <c r="F269" s="4"/>
      <c r="G269" s="4"/>
      <c r="H269" s="4"/>
      <c r="I269" s="14"/>
      <c r="J269" s="81">
        <v>3234</v>
      </c>
      <c r="K269" s="82" t="s">
        <v>326</v>
      </c>
      <c r="L269" s="82"/>
      <c r="M269" s="84">
        <v>60000</v>
      </c>
      <c r="N269" s="84">
        <v>129559</v>
      </c>
      <c r="O269" s="420">
        <f t="shared" si="9"/>
        <v>215.93166666666667</v>
      </c>
    </row>
    <row r="270" spans="1:15" ht="15">
      <c r="A270" s="4"/>
      <c r="B270" s="4"/>
      <c r="C270" s="4"/>
      <c r="D270" s="4"/>
      <c r="E270" s="4"/>
      <c r="F270" s="4"/>
      <c r="G270" s="4"/>
      <c r="H270" s="4"/>
      <c r="I270" s="14"/>
      <c r="J270" s="86">
        <v>3237</v>
      </c>
      <c r="K270" s="87" t="s">
        <v>709</v>
      </c>
      <c r="L270" s="87"/>
      <c r="M270" s="84">
        <v>10000</v>
      </c>
      <c r="N270" s="84">
        <v>3500</v>
      </c>
      <c r="O270" s="420">
        <f t="shared" si="9"/>
        <v>35</v>
      </c>
    </row>
    <row r="271" spans="1:15" ht="15">
      <c r="A271" s="4"/>
      <c r="B271" s="13"/>
      <c r="C271" s="13"/>
      <c r="D271" s="13"/>
      <c r="E271" s="13"/>
      <c r="F271" s="4"/>
      <c r="G271" s="4"/>
      <c r="H271" s="4"/>
      <c r="I271" s="14"/>
      <c r="J271" s="93" t="s">
        <v>61</v>
      </c>
      <c r="K271" s="546" t="s">
        <v>272</v>
      </c>
      <c r="L271" s="104"/>
      <c r="M271" s="133">
        <f>ABS(M274)</f>
        <v>225000</v>
      </c>
      <c r="N271" s="70">
        <f>ABS(N274)</f>
        <v>60366</v>
      </c>
      <c r="O271" s="458">
        <f t="shared" si="9"/>
        <v>26.829333333333334</v>
      </c>
    </row>
    <row r="272" spans="1:15" ht="15">
      <c r="A272" s="4"/>
      <c r="B272" s="13"/>
      <c r="C272" s="13"/>
      <c r="D272" s="13"/>
      <c r="E272" s="13"/>
      <c r="F272" s="4"/>
      <c r="G272" s="4"/>
      <c r="H272" s="4"/>
      <c r="I272" s="14"/>
      <c r="J272" s="71" t="s">
        <v>68</v>
      </c>
      <c r="K272" s="72" t="s">
        <v>140</v>
      </c>
      <c r="L272" s="73"/>
      <c r="M272" s="522"/>
      <c r="N272" s="522"/>
      <c r="O272" s="537"/>
    </row>
    <row r="273" spans="1:15" ht="15">
      <c r="A273" s="4"/>
      <c r="B273" s="13"/>
      <c r="C273" s="13"/>
      <c r="D273" s="13"/>
      <c r="E273" s="13"/>
      <c r="F273" s="4"/>
      <c r="G273" s="4"/>
      <c r="H273" s="4"/>
      <c r="I273" s="14"/>
      <c r="J273" s="74" t="s">
        <v>113</v>
      </c>
      <c r="K273" s="95"/>
      <c r="L273" s="75"/>
      <c r="M273" s="206"/>
      <c r="N273" s="206"/>
      <c r="O273" s="459"/>
    </row>
    <row r="274" spans="1:15" ht="15">
      <c r="A274" s="4"/>
      <c r="B274" s="13"/>
      <c r="C274" s="13"/>
      <c r="D274" s="13"/>
      <c r="E274" s="13"/>
      <c r="F274" s="4"/>
      <c r="G274" s="4"/>
      <c r="H274" s="4"/>
      <c r="I274" s="14"/>
      <c r="J274" s="76">
        <v>3</v>
      </c>
      <c r="K274" s="77" t="s">
        <v>40</v>
      </c>
      <c r="L274" s="77"/>
      <c r="M274" s="79">
        <f>ABS(M275)</f>
        <v>225000</v>
      </c>
      <c r="N274" s="79">
        <f>ABS(N275)</f>
        <v>60366</v>
      </c>
      <c r="O274" s="457">
        <f aca="true" t="shared" si="10" ref="O274:O281">AVERAGE(N274/M274*100)</f>
        <v>26.829333333333334</v>
      </c>
    </row>
    <row r="275" spans="1:15" ht="15">
      <c r="A275" s="4"/>
      <c r="B275" s="13"/>
      <c r="C275" s="13"/>
      <c r="D275" s="13"/>
      <c r="E275" s="13"/>
      <c r="F275" s="4"/>
      <c r="G275" s="4"/>
      <c r="H275" s="4"/>
      <c r="I275" s="14"/>
      <c r="J275" s="81">
        <v>32</v>
      </c>
      <c r="K275" s="82" t="s">
        <v>21</v>
      </c>
      <c r="L275" s="82"/>
      <c r="M275" s="84">
        <f>ABS(M276+M279)</f>
        <v>225000</v>
      </c>
      <c r="N275" s="84">
        <f>ABS(N276+N279)</f>
        <v>60366</v>
      </c>
      <c r="O275" s="420">
        <f t="shared" si="10"/>
        <v>26.829333333333334</v>
      </c>
    </row>
    <row r="276" spans="1:15" ht="15">
      <c r="A276" s="4"/>
      <c r="B276" s="13"/>
      <c r="C276" s="13"/>
      <c r="D276" s="13"/>
      <c r="E276" s="13"/>
      <c r="F276" s="4"/>
      <c r="G276" s="4"/>
      <c r="H276" s="4"/>
      <c r="I276" s="14"/>
      <c r="J276" s="81">
        <v>322</v>
      </c>
      <c r="K276" s="82" t="s">
        <v>23</v>
      </c>
      <c r="L276" s="82"/>
      <c r="M276" s="84">
        <v>205000</v>
      </c>
      <c r="N276" s="84">
        <f>SUM(N277+N278)</f>
        <v>50157</v>
      </c>
      <c r="O276" s="420">
        <f t="shared" si="10"/>
        <v>24.466829268292685</v>
      </c>
    </row>
    <row r="277" spans="1:15" ht="15">
      <c r="A277" s="4"/>
      <c r="B277" s="13"/>
      <c r="C277" s="13"/>
      <c r="D277" s="13"/>
      <c r="E277" s="13"/>
      <c r="F277" s="4"/>
      <c r="G277" s="4"/>
      <c r="H277" s="4"/>
      <c r="I277" s="14"/>
      <c r="J277" s="81">
        <v>3223</v>
      </c>
      <c r="K277" s="82" t="s">
        <v>710</v>
      </c>
      <c r="L277" s="82"/>
      <c r="M277" s="84">
        <v>200000</v>
      </c>
      <c r="N277" s="84">
        <v>44739</v>
      </c>
      <c r="O277" s="420">
        <f t="shared" si="10"/>
        <v>22.369500000000002</v>
      </c>
    </row>
    <row r="278" spans="1:15" ht="15">
      <c r="A278" s="4"/>
      <c r="B278" s="13"/>
      <c r="C278" s="13"/>
      <c r="D278" s="13"/>
      <c r="E278" s="13"/>
      <c r="F278" s="4"/>
      <c r="G278" s="4"/>
      <c r="H278" s="4"/>
      <c r="I278" s="14"/>
      <c r="J278" s="81">
        <v>3224</v>
      </c>
      <c r="K278" s="82" t="s">
        <v>711</v>
      </c>
      <c r="L278" s="82"/>
      <c r="M278" s="84">
        <v>5000</v>
      </c>
      <c r="N278" s="84">
        <v>5418</v>
      </c>
      <c r="O278" s="420">
        <f t="shared" si="10"/>
        <v>108.35999999999999</v>
      </c>
    </row>
    <row r="279" spans="1:15" ht="15">
      <c r="A279" s="4"/>
      <c r="B279" s="13"/>
      <c r="C279" s="13"/>
      <c r="D279" s="13"/>
      <c r="E279" s="13"/>
      <c r="F279" s="4"/>
      <c r="G279" s="4"/>
      <c r="H279" s="4"/>
      <c r="I279" s="14"/>
      <c r="J279" s="81">
        <v>323</v>
      </c>
      <c r="K279" s="82" t="s">
        <v>176</v>
      </c>
      <c r="L279" s="82"/>
      <c r="M279" s="84">
        <v>20000</v>
      </c>
      <c r="N279" s="84">
        <f>SUM(N280)</f>
        <v>10209</v>
      </c>
      <c r="O279" s="420">
        <f t="shared" si="10"/>
        <v>51.044999999999995</v>
      </c>
    </row>
    <row r="280" spans="1:15" ht="15">
      <c r="A280" s="4"/>
      <c r="B280" s="13"/>
      <c r="C280" s="13"/>
      <c r="D280" s="13"/>
      <c r="E280" s="13"/>
      <c r="F280" s="4"/>
      <c r="G280" s="4"/>
      <c r="H280" s="4"/>
      <c r="I280" s="14"/>
      <c r="J280" s="86">
        <v>3232</v>
      </c>
      <c r="K280" s="87" t="s">
        <v>661</v>
      </c>
      <c r="L280" s="87"/>
      <c r="M280" s="84">
        <v>20000</v>
      </c>
      <c r="N280" s="84">
        <v>10209</v>
      </c>
      <c r="O280" s="420">
        <f t="shared" si="10"/>
        <v>51.044999999999995</v>
      </c>
    </row>
    <row r="281" spans="1:15" ht="15">
      <c r="A281" s="4"/>
      <c r="B281" s="13"/>
      <c r="C281" s="13"/>
      <c r="D281" s="13"/>
      <c r="E281" s="13"/>
      <c r="F281" s="4"/>
      <c r="G281" s="4"/>
      <c r="H281" s="4"/>
      <c r="I281" s="14"/>
      <c r="J281" s="93" t="s">
        <v>61</v>
      </c>
      <c r="K281" s="55" t="s">
        <v>273</v>
      </c>
      <c r="L281" s="101"/>
      <c r="M281" s="133">
        <f>ABS(M284+M294)</f>
        <v>192000</v>
      </c>
      <c r="N281" s="70">
        <f>ABS(N284+N294)</f>
        <v>60100</v>
      </c>
      <c r="O281" s="458">
        <f t="shared" si="10"/>
        <v>31.302083333333336</v>
      </c>
    </row>
    <row r="282" spans="1:15" ht="15">
      <c r="A282" s="4"/>
      <c r="B282" s="13"/>
      <c r="C282" s="13"/>
      <c r="D282" s="13"/>
      <c r="E282" s="13"/>
      <c r="F282" s="4"/>
      <c r="G282" s="4"/>
      <c r="H282" s="4"/>
      <c r="I282" s="14"/>
      <c r="J282" s="71" t="s">
        <v>68</v>
      </c>
      <c r="K282" s="72" t="s">
        <v>67</v>
      </c>
      <c r="L282" s="73"/>
      <c r="M282" s="522"/>
      <c r="N282" s="522"/>
      <c r="O282" s="537"/>
    </row>
    <row r="283" spans="1:15" ht="15">
      <c r="A283" s="4"/>
      <c r="B283" s="13"/>
      <c r="C283" s="13"/>
      <c r="D283" s="13"/>
      <c r="E283" s="13"/>
      <c r="F283" s="4"/>
      <c r="G283" s="4"/>
      <c r="H283" s="4"/>
      <c r="I283" s="14"/>
      <c r="J283" s="74" t="s">
        <v>117</v>
      </c>
      <c r="K283" s="95"/>
      <c r="L283" s="75"/>
      <c r="M283" s="206"/>
      <c r="N283" s="206"/>
      <c r="O283" s="459"/>
    </row>
    <row r="284" spans="1:15" ht="15">
      <c r="A284" s="4"/>
      <c r="B284" s="13"/>
      <c r="C284" s="13"/>
      <c r="D284" s="13"/>
      <c r="E284" s="13"/>
      <c r="F284" s="4"/>
      <c r="G284" s="4"/>
      <c r="H284" s="4"/>
      <c r="I284" s="14"/>
      <c r="J284" s="119">
        <v>3</v>
      </c>
      <c r="K284" s="114" t="s">
        <v>40</v>
      </c>
      <c r="L284" s="77"/>
      <c r="M284" s="79">
        <f>ABS(M285)</f>
        <v>172000</v>
      </c>
      <c r="N284" s="79">
        <f>ABS(N285)</f>
        <v>60100</v>
      </c>
      <c r="O284" s="457">
        <f>AVERAGE(N284/M284*100)</f>
        <v>34.94186046511628</v>
      </c>
    </row>
    <row r="285" spans="1:15" ht="15">
      <c r="A285" s="4"/>
      <c r="B285" s="13"/>
      <c r="C285" s="13"/>
      <c r="D285" s="13"/>
      <c r="E285" s="13"/>
      <c r="F285" s="4"/>
      <c r="G285" s="4"/>
      <c r="H285" s="4"/>
      <c r="I285" s="14"/>
      <c r="J285" s="120">
        <v>32</v>
      </c>
      <c r="K285" s="111" t="s">
        <v>41</v>
      </c>
      <c r="L285" s="111"/>
      <c r="M285" s="84">
        <f>SUM(M286+M288+M291)</f>
        <v>172000</v>
      </c>
      <c r="N285" s="84">
        <f>SUM(N286+N288+N291)</f>
        <v>60100</v>
      </c>
      <c r="O285" s="420">
        <f aca="true" t="shared" si="11" ref="O285:O297">AVERAGE(N285/M285*100)</f>
        <v>34.94186046511628</v>
      </c>
    </row>
    <row r="286" spans="1:15" ht="15">
      <c r="A286" s="4"/>
      <c r="B286" s="13"/>
      <c r="C286" s="13"/>
      <c r="D286" s="13"/>
      <c r="E286" s="13"/>
      <c r="F286" s="4"/>
      <c r="G286" s="4"/>
      <c r="H286" s="4"/>
      <c r="I286" s="14"/>
      <c r="J286" s="120">
        <v>322</v>
      </c>
      <c r="K286" s="111" t="s">
        <v>23</v>
      </c>
      <c r="L286" s="111"/>
      <c r="M286" s="84">
        <v>70000</v>
      </c>
      <c r="N286" s="84">
        <v>0</v>
      </c>
      <c r="O286" s="420">
        <f t="shared" si="11"/>
        <v>0</v>
      </c>
    </row>
    <row r="287" spans="1:15" ht="15">
      <c r="A287" s="4"/>
      <c r="B287" s="13"/>
      <c r="C287" s="13"/>
      <c r="D287" s="13"/>
      <c r="E287" s="13"/>
      <c r="F287" s="4"/>
      <c r="G287" s="4"/>
      <c r="H287" s="4"/>
      <c r="I287" s="14"/>
      <c r="J287" s="120">
        <v>3223</v>
      </c>
      <c r="K287" s="111" t="s">
        <v>712</v>
      </c>
      <c r="L287" s="111"/>
      <c r="M287" s="84">
        <v>70000</v>
      </c>
      <c r="N287" s="84">
        <v>0</v>
      </c>
      <c r="O287" s="420">
        <f t="shared" si="11"/>
        <v>0</v>
      </c>
    </row>
    <row r="288" spans="1:15" ht="15">
      <c r="A288" s="4"/>
      <c r="B288" s="13"/>
      <c r="C288" s="13"/>
      <c r="D288" s="13"/>
      <c r="E288" s="13"/>
      <c r="F288" s="4"/>
      <c r="G288" s="4"/>
      <c r="H288" s="4"/>
      <c r="I288" s="14"/>
      <c r="J288" s="120">
        <v>323</v>
      </c>
      <c r="K288" s="111" t="s">
        <v>24</v>
      </c>
      <c r="L288" s="111"/>
      <c r="M288" s="84">
        <v>90000</v>
      </c>
      <c r="N288" s="84">
        <f>AVERAGE(N289+N290)</f>
        <v>60100</v>
      </c>
      <c r="O288" s="420">
        <f t="shared" si="11"/>
        <v>66.77777777777779</v>
      </c>
    </row>
    <row r="289" spans="1:15" ht="15">
      <c r="A289" s="4"/>
      <c r="B289" s="13"/>
      <c r="C289" s="13"/>
      <c r="D289" s="13"/>
      <c r="E289" s="13"/>
      <c r="F289" s="4"/>
      <c r="G289" s="4"/>
      <c r="H289" s="4"/>
      <c r="I289" s="14"/>
      <c r="J289" s="120">
        <v>3232</v>
      </c>
      <c r="K289" s="111" t="s">
        <v>661</v>
      </c>
      <c r="L289" s="111"/>
      <c r="M289" s="84">
        <v>10000</v>
      </c>
      <c r="N289" s="84">
        <v>0</v>
      </c>
      <c r="O289" s="420">
        <f t="shared" si="11"/>
        <v>0</v>
      </c>
    </row>
    <row r="290" spans="1:15" ht="15">
      <c r="A290" s="4"/>
      <c r="B290" s="13"/>
      <c r="C290" s="13"/>
      <c r="D290" s="13"/>
      <c r="E290" s="13"/>
      <c r="F290" s="4"/>
      <c r="G290" s="4"/>
      <c r="H290" s="4"/>
      <c r="I290" s="14"/>
      <c r="J290" s="120">
        <v>3234</v>
      </c>
      <c r="K290" s="111" t="s">
        <v>326</v>
      </c>
      <c r="L290" s="111"/>
      <c r="M290" s="84">
        <v>80000</v>
      </c>
      <c r="N290" s="84">
        <v>60100</v>
      </c>
      <c r="O290" s="420">
        <f t="shared" si="11"/>
        <v>75.125</v>
      </c>
    </row>
    <row r="291" spans="1:15" ht="15">
      <c r="A291" s="4"/>
      <c r="B291" s="13"/>
      <c r="C291" s="13"/>
      <c r="D291" s="13"/>
      <c r="E291" s="13"/>
      <c r="F291" s="4"/>
      <c r="G291" s="4"/>
      <c r="H291" s="4"/>
      <c r="I291" s="14"/>
      <c r="J291" s="120">
        <v>329</v>
      </c>
      <c r="K291" s="111" t="s">
        <v>25</v>
      </c>
      <c r="L291" s="111"/>
      <c r="M291" s="84">
        <v>12000</v>
      </c>
      <c r="N291" s="84">
        <v>0</v>
      </c>
      <c r="O291" s="420">
        <f t="shared" si="11"/>
        <v>0</v>
      </c>
    </row>
    <row r="292" spans="1:15" ht="15">
      <c r="A292" s="4"/>
      <c r="B292" s="13"/>
      <c r="C292" s="13"/>
      <c r="D292" s="13"/>
      <c r="E292" s="13"/>
      <c r="F292" s="4"/>
      <c r="G292" s="4"/>
      <c r="H292" s="4"/>
      <c r="I292" s="14"/>
      <c r="J292" s="120">
        <v>3292</v>
      </c>
      <c r="K292" s="111" t="s">
        <v>334</v>
      </c>
      <c r="L292" s="111"/>
      <c r="M292" s="84">
        <v>7000</v>
      </c>
      <c r="N292" s="84">
        <v>0</v>
      </c>
      <c r="O292" s="420">
        <f t="shared" si="11"/>
        <v>0</v>
      </c>
    </row>
    <row r="293" spans="1:15" ht="15">
      <c r="A293" s="4"/>
      <c r="B293" s="13"/>
      <c r="C293" s="13"/>
      <c r="D293" s="13"/>
      <c r="E293" s="13"/>
      <c r="F293" s="4"/>
      <c r="G293" s="4"/>
      <c r="H293" s="4"/>
      <c r="I293" s="14"/>
      <c r="J293" s="120">
        <v>3299</v>
      </c>
      <c r="K293" s="435" t="s">
        <v>25</v>
      </c>
      <c r="L293" s="82"/>
      <c r="M293" s="84">
        <v>5000</v>
      </c>
      <c r="N293" s="84">
        <v>0</v>
      </c>
      <c r="O293" s="420">
        <f t="shared" si="11"/>
        <v>0</v>
      </c>
    </row>
    <row r="294" spans="1:15" ht="15">
      <c r="A294" s="4"/>
      <c r="B294" s="13"/>
      <c r="C294" s="13"/>
      <c r="D294" s="13"/>
      <c r="E294" s="13"/>
      <c r="F294" s="4"/>
      <c r="G294" s="4"/>
      <c r="H294" s="4"/>
      <c r="I294" s="14"/>
      <c r="J294" s="120">
        <v>4</v>
      </c>
      <c r="K294" s="82" t="s">
        <v>4</v>
      </c>
      <c r="L294" s="82"/>
      <c r="M294" s="84">
        <f>SUM(M295)</f>
        <v>20000</v>
      </c>
      <c r="N294" s="84">
        <f>SUM(N295)</f>
        <v>0</v>
      </c>
      <c r="O294" s="420">
        <f t="shared" si="11"/>
        <v>0</v>
      </c>
    </row>
    <row r="295" spans="1:15" ht="15">
      <c r="A295" s="4"/>
      <c r="B295" s="13"/>
      <c r="C295" s="13"/>
      <c r="D295" s="13"/>
      <c r="E295" s="13"/>
      <c r="F295" s="4"/>
      <c r="G295" s="4"/>
      <c r="H295" s="4"/>
      <c r="I295" s="14"/>
      <c r="J295" s="120">
        <v>45</v>
      </c>
      <c r="K295" s="82" t="s">
        <v>233</v>
      </c>
      <c r="L295" s="82"/>
      <c r="M295" s="84">
        <f>SUM(M296)</f>
        <v>20000</v>
      </c>
      <c r="N295" s="84">
        <f>SUM(N296)</f>
        <v>0</v>
      </c>
      <c r="O295" s="420">
        <f t="shared" si="11"/>
        <v>0</v>
      </c>
    </row>
    <row r="296" spans="1:15" ht="15">
      <c r="A296" s="4"/>
      <c r="B296" s="13"/>
      <c r="C296" s="13"/>
      <c r="D296" s="13"/>
      <c r="E296" s="13"/>
      <c r="F296" s="4"/>
      <c r="G296" s="4"/>
      <c r="H296" s="4"/>
      <c r="I296" s="14"/>
      <c r="J296" s="120">
        <v>451</v>
      </c>
      <c r="K296" s="82" t="s">
        <v>131</v>
      </c>
      <c r="L296" s="82"/>
      <c r="M296" s="84">
        <v>20000</v>
      </c>
      <c r="N296" s="84">
        <v>0</v>
      </c>
      <c r="O296" s="420">
        <f t="shared" si="11"/>
        <v>0</v>
      </c>
    </row>
    <row r="297" spans="1:15" ht="15">
      <c r="A297" s="4"/>
      <c r="B297" s="13"/>
      <c r="C297" s="13"/>
      <c r="D297" s="13"/>
      <c r="E297" s="13"/>
      <c r="F297" s="4"/>
      <c r="G297" s="4"/>
      <c r="H297" s="4"/>
      <c r="I297" s="14"/>
      <c r="J297" s="120">
        <v>4511</v>
      </c>
      <c r="K297" s="82" t="s">
        <v>131</v>
      </c>
      <c r="L297" s="82"/>
      <c r="M297" s="84">
        <v>20000</v>
      </c>
      <c r="N297" s="84">
        <v>0</v>
      </c>
      <c r="O297" s="420">
        <f t="shared" si="11"/>
        <v>0</v>
      </c>
    </row>
    <row r="298" spans="1:15" ht="15">
      <c r="A298" s="4"/>
      <c r="B298" s="13"/>
      <c r="C298" s="13"/>
      <c r="D298" s="13"/>
      <c r="E298" s="13"/>
      <c r="F298" s="4"/>
      <c r="G298" s="4"/>
      <c r="H298" s="4"/>
      <c r="I298" s="14"/>
      <c r="J298" s="142" t="s">
        <v>61</v>
      </c>
      <c r="K298" s="125" t="s">
        <v>274</v>
      </c>
      <c r="L298" s="125"/>
      <c r="M298" s="94">
        <f>SUM(M301)</f>
        <v>70000</v>
      </c>
      <c r="N298" s="94">
        <f>SUM(N301)</f>
        <v>12000</v>
      </c>
      <c r="O298" s="470">
        <f>AVERAGE(N298/M298*100)</f>
        <v>17.142857142857142</v>
      </c>
    </row>
    <row r="299" spans="1:15" ht="15">
      <c r="A299" s="4"/>
      <c r="B299" s="13"/>
      <c r="C299" s="13"/>
      <c r="D299" s="13"/>
      <c r="E299" s="13"/>
      <c r="F299" s="4"/>
      <c r="G299" s="4"/>
      <c r="H299" s="4"/>
      <c r="I299" s="14"/>
      <c r="J299" s="71" t="s">
        <v>68</v>
      </c>
      <c r="K299" s="72" t="s">
        <v>109</v>
      </c>
      <c r="L299" s="73"/>
      <c r="M299" s="522"/>
      <c r="N299" s="522"/>
      <c r="O299" s="537"/>
    </row>
    <row r="300" spans="1:15" ht="15">
      <c r="A300" s="4"/>
      <c r="B300" s="13"/>
      <c r="C300" s="13"/>
      <c r="D300" s="13"/>
      <c r="E300" s="13"/>
      <c r="F300" s="4"/>
      <c r="G300" s="4"/>
      <c r="H300" s="4"/>
      <c r="I300" s="14"/>
      <c r="J300" s="74" t="s">
        <v>113</v>
      </c>
      <c r="K300" s="95"/>
      <c r="L300" s="75"/>
      <c r="M300" s="206"/>
      <c r="N300" s="206"/>
      <c r="O300" s="459"/>
    </row>
    <row r="301" spans="1:15" ht="15">
      <c r="A301" s="4"/>
      <c r="B301" s="13"/>
      <c r="C301" s="13"/>
      <c r="D301" s="13"/>
      <c r="E301" s="13"/>
      <c r="F301" s="4"/>
      <c r="G301" s="4"/>
      <c r="H301" s="4"/>
      <c r="I301" s="14"/>
      <c r="J301" s="76">
        <v>3</v>
      </c>
      <c r="K301" s="77" t="s">
        <v>40</v>
      </c>
      <c r="L301" s="77"/>
      <c r="M301" s="79">
        <f>SUM(M302)</f>
        <v>70000</v>
      </c>
      <c r="N301" s="79">
        <f>SUM(N302)</f>
        <v>12000</v>
      </c>
      <c r="O301" s="457">
        <f>AVERAGE(N301/M301*100)</f>
        <v>17.142857142857142</v>
      </c>
    </row>
    <row r="302" spans="1:15" ht="15">
      <c r="A302" s="4"/>
      <c r="B302" s="13"/>
      <c r="C302" s="13"/>
      <c r="D302" s="13"/>
      <c r="E302" s="13"/>
      <c r="F302" s="4"/>
      <c r="G302" s="4"/>
      <c r="H302" s="4"/>
      <c r="I302" s="14"/>
      <c r="J302" s="81">
        <v>32</v>
      </c>
      <c r="K302" s="82" t="s">
        <v>21</v>
      </c>
      <c r="L302" s="82"/>
      <c r="M302" s="84">
        <f>SUM(M303)</f>
        <v>70000</v>
      </c>
      <c r="N302" s="84">
        <f>SUM(N303)</f>
        <v>12000</v>
      </c>
      <c r="O302" s="420">
        <f>AVERAGE(N302/M302*100)</f>
        <v>17.142857142857142</v>
      </c>
    </row>
    <row r="303" spans="1:15" ht="15">
      <c r="A303" s="4"/>
      <c r="B303" s="13"/>
      <c r="C303" s="13"/>
      <c r="D303" s="13"/>
      <c r="E303" s="13"/>
      <c r="F303" s="4"/>
      <c r="G303" s="4"/>
      <c r="H303" s="4"/>
      <c r="I303" s="14"/>
      <c r="J303" s="81">
        <v>323</v>
      </c>
      <c r="K303" s="82" t="s">
        <v>177</v>
      </c>
      <c r="L303" s="82"/>
      <c r="M303" s="84">
        <v>70000</v>
      </c>
      <c r="N303" s="84">
        <f>SUM(N304)</f>
        <v>12000</v>
      </c>
      <c r="O303" s="420">
        <f>AVERAGE(N303/M303*100)</f>
        <v>17.142857142857142</v>
      </c>
    </row>
    <row r="304" spans="1:15" ht="15">
      <c r="A304" s="4"/>
      <c r="B304" s="13"/>
      <c r="C304" s="13"/>
      <c r="D304" s="13"/>
      <c r="E304" s="13"/>
      <c r="F304" s="4"/>
      <c r="G304" s="4"/>
      <c r="H304" s="4"/>
      <c r="I304" s="14"/>
      <c r="J304" s="86">
        <v>3232</v>
      </c>
      <c r="K304" s="87" t="s">
        <v>661</v>
      </c>
      <c r="L304" s="87"/>
      <c r="M304" s="89">
        <v>70000</v>
      </c>
      <c r="N304" s="84">
        <v>12000</v>
      </c>
      <c r="O304" s="420">
        <f>AVERAGE(N304/M304*100)</f>
        <v>17.142857142857142</v>
      </c>
    </row>
    <row r="305" spans="1:15" ht="15">
      <c r="A305" s="4"/>
      <c r="B305" s="13"/>
      <c r="C305" s="13"/>
      <c r="D305" s="13"/>
      <c r="E305" s="13"/>
      <c r="F305" s="4"/>
      <c r="G305" s="4"/>
      <c r="H305" s="4"/>
      <c r="I305" s="14"/>
      <c r="J305" s="117" t="s">
        <v>275</v>
      </c>
      <c r="K305" s="68"/>
      <c r="L305" s="123"/>
      <c r="M305" s="70">
        <f>SUM(M308)</f>
        <v>60000</v>
      </c>
      <c r="N305" s="70">
        <f>SUM(N312)</f>
        <v>48125</v>
      </c>
      <c r="O305" s="458">
        <f>AVERAGE(N305/M305*100)</f>
        <v>80.20833333333334</v>
      </c>
    </row>
    <row r="306" spans="1:15" ht="15">
      <c r="A306" s="4"/>
      <c r="B306" s="13"/>
      <c r="C306" s="13"/>
      <c r="D306" s="13"/>
      <c r="E306" s="13"/>
      <c r="F306" s="4"/>
      <c r="G306" s="4"/>
      <c r="H306" s="4"/>
      <c r="I306" s="14"/>
      <c r="J306" s="204" t="s">
        <v>104</v>
      </c>
      <c r="K306" s="141" t="s">
        <v>143</v>
      </c>
      <c r="L306" s="548"/>
      <c r="M306" s="527"/>
      <c r="N306" s="527"/>
      <c r="O306" s="543"/>
    </row>
    <row r="307" spans="1:15" ht="15">
      <c r="A307" s="4"/>
      <c r="B307" s="13"/>
      <c r="C307" s="13"/>
      <c r="D307" s="13"/>
      <c r="E307" s="13"/>
      <c r="F307" s="4"/>
      <c r="G307" s="4"/>
      <c r="H307" s="4"/>
      <c r="I307" s="14"/>
      <c r="J307" s="193" t="s">
        <v>113</v>
      </c>
      <c r="K307" s="95"/>
      <c r="L307" s="105"/>
      <c r="M307" s="208"/>
      <c r="N307" s="208"/>
      <c r="O307" s="466"/>
    </row>
    <row r="308" spans="1:15" ht="15">
      <c r="A308" s="4"/>
      <c r="B308" s="13"/>
      <c r="C308" s="13"/>
      <c r="D308" s="13"/>
      <c r="E308" s="13"/>
      <c r="F308" s="4"/>
      <c r="G308" s="4"/>
      <c r="H308" s="4"/>
      <c r="I308" s="14"/>
      <c r="J308" s="99">
        <v>3</v>
      </c>
      <c r="K308" s="77" t="s">
        <v>40</v>
      </c>
      <c r="L308" s="77"/>
      <c r="M308" s="79">
        <f>SUM(M309)</f>
        <v>60000</v>
      </c>
      <c r="N308" s="79">
        <f>SUM(N309)</f>
        <v>0</v>
      </c>
      <c r="O308" s="457">
        <f aca="true" t="shared" si="12" ref="O308:O318">AVERAGE(N308/M308*100)</f>
        <v>0</v>
      </c>
    </row>
    <row r="309" spans="1:15" ht="15">
      <c r="A309" s="4"/>
      <c r="B309" s="13"/>
      <c r="C309" s="13"/>
      <c r="D309" s="13"/>
      <c r="E309" s="13"/>
      <c r="F309" s="4"/>
      <c r="G309" s="4"/>
      <c r="H309" s="4"/>
      <c r="I309" s="14"/>
      <c r="J309" s="96">
        <v>32</v>
      </c>
      <c r="K309" s="82" t="s">
        <v>21</v>
      </c>
      <c r="L309" s="82"/>
      <c r="M309" s="84">
        <f>SUM(M310)</f>
        <v>60000</v>
      </c>
      <c r="N309" s="84">
        <f>SUM(N310)</f>
        <v>0</v>
      </c>
      <c r="O309" s="420">
        <f t="shared" si="12"/>
        <v>0</v>
      </c>
    </row>
    <row r="310" spans="1:15" ht="15">
      <c r="A310" s="4"/>
      <c r="B310" s="13"/>
      <c r="C310" s="13"/>
      <c r="D310" s="13"/>
      <c r="E310" s="13"/>
      <c r="F310" s="4"/>
      <c r="G310" s="4"/>
      <c r="H310" s="4"/>
      <c r="I310" s="14"/>
      <c r="J310" s="96">
        <v>323</v>
      </c>
      <c r="K310" s="82" t="s">
        <v>177</v>
      </c>
      <c r="L310" s="82"/>
      <c r="M310" s="84">
        <v>60000</v>
      </c>
      <c r="N310" s="84">
        <v>0</v>
      </c>
      <c r="O310" s="420">
        <f t="shared" si="12"/>
        <v>0</v>
      </c>
    </row>
    <row r="311" spans="1:15" ht="15">
      <c r="A311" s="4"/>
      <c r="B311" s="13"/>
      <c r="C311" s="13"/>
      <c r="D311" s="13"/>
      <c r="E311" s="13"/>
      <c r="F311" s="4"/>
      <c r="G311" s="4"/>
      <c r="H311" s="4"/>
      <c r="I311" s="14"/>
      <c r="J311" s="96">
        <v>3232</v>
      </c>
      <c r="K311" s="82" t="s">
        <v>24</v>
      </c>
      <c r="L311" s="82"/>
      <c r="M311" s="84">
        <v>60000</v>
      </c>
      <c r="N311" s="84">
        <v>0</v>
      </c>
      <c r="O311" s="420">
        <f t="shared" si="12"/>
        <v>0</v>
      </c>
    </row>
    <row r="312" spans="1:15" ht="15">
      <c r="A312" s="4"/>
      <c r="B312" s="13"/>
      <c r="C312" s="13"/>
      <c r="D312" s="13"/>
      <c r="E312" s="13"/>
      <c r="F312" s="4"/>
      <c r="G312" s="4"/>
      <c r="H312" s="4"/>
      <c r="I312" s="14"/>
      <c r="J312" s="96">
        <v>4</v>
      </c>
      <c r="K312" s="82" t="s">
        <v>4</v>
      </c>
      <c r="L312" s="82"/>
      <c r="M312" s="84">
        <v>0</v>
      </c>
      <c r="N312" s="84">
        <f>SUM(N313)</f>
        <v>48125</v>
      </c>
      <c r="O312" s="420">
        <v>0</v>
      </c>
    </row>
    <row r="313" spans="1:15" ht="15">
      <c r="A313" s="4"/>
      <c r="B313" s="13"/>
      <c r="C313" s="13"/>
      <c r="D313" s="13"/>
      <c r="E313" s="13"/>
      <c r="F313" s="4"/>
      <c r="G313" s="4"/>
      <c r="H313" s="4"/>
      <c r="I313" s="14"/>
      <c r="J313" s="96">
        <v>45</v>
      </c>
      <c r="K313" s="82" t="s">
        <v>233</v>
      </c>
      <c r="L313" s="82"/>
      <c r="M313" s="84">
        <v>0</v>
      </c>
      <c r="N313" s="84">
        <f>SUM(N314)</f>
        <v>48125</v>
      </c>
      <c r="O313" s="420">
        <v>0</v>
      </c>
    </row>
    <row r="314" spans="1:15" ht="15">
      <c r="A314" s="4"/>
      <c r="B314" s="13"/>
      <c r="C314" s="13"/>
      <c r="D314" s="13"/>
      <c r="E314" s="13"/>
      <c r="F314" s="4"/>
      <c r="G314" s="4"/>
      <c r="H314" s="4"/>
      <c r="I314" s="14"/>
      <c r="J314" s="96">
        <v>451</v>
      </c>
      <c r="K314" s="82" t="s">
        <v>131</v>
      </c>
      <c r="L314" s="82"/>
      <c r="M314" s="84">
        <v>0</v>
      </c>
      <c r="N314" s="84">
        <f>SUM(N315)</f>
        <v>48125</v>
      </c>
      <c r="O314" s="420">
        <v>0</v>
      </c>
    </row>
    <row r="315" spans="1:15" ht="15">
      <c r="A315" s="4"/>
      <c r="B315" s="13"/>
      <c r="C315" s="13"/>
      <c r="D315" s="13"/>
      <c r="E315" s="13"/>
      <c r="F315" s="4"/>
      <c r="G315" s="4"/>
      <c r="H315" s="4"/>
      <c r="I315" s="14"/>
      <c r="J315" s="96">
        <v>4511</v>
      </c>
      <c r="K315" s="82" t="s">
        <v>131</v>
      </c>
      <c r="L315" s="82"/>
      <c r="M315" s="84">
        <v>0</v>
      </c>
      <c r="N315" s="84">
        <v>48125</v>
      </c>
      <c r="O315" s="420">
        <v>0</v>
      </c>
    </row>
    <row r="316" spans="1:15" ht="15">
      <c r="A316" s="30"/>
      <c r="B316" s="25"/>
      <c r="C316" s="25"/>
      <c r="D316" s="25"/>
      <c r="E316" s="25"/>
      <c r="F316" s="25"/>
      <c r="G316" s="25"/>
      <c r="H316" s="25"/>
      <c r="I316" s="25"/>
      <c r="J316" s="646" t="s">
        <v>144</v>
      </c>
      <c r="K316" s="646"/>
      <c r="L316" s="646"/>
      <c r="M316" s="277">
        <f>SUM(M317+M339+M346+M359+M375+M384+M407+M414+M427+M366)</f>
        <v>6621000</v>
      </c>
      <c r="N316" s="277">
        <f>SUM(N317+N339+N346+N359+N375+N384+N407+N414+N427+N366)</f>
        <v>3658303</v>
      </c>
      <c r="O316" s="451">
        <f t="shared" si="12"/>
        <v>55.25302824346775</v>
      </c>
    </row>
    <row r="317" spans="1:15" ht="15">
      <c r="A317" s="27"/>
      <c r="B317" s="26"/>
      <c r="C317" s="26"/>
      <c r="D317" s="26"/>
      <c r="E317" s="26"/>
      <c r="F317" s="26"/>
      <c r="G317" s="26"/>
      <c r="H317" s="26"/>
      <c r="I317" s="29"/>
      <c r="J317" s="636" t="s">
        <v>713</v>
      </c>
      <c r="K317" s="636"/>
      <c r="L317" s="636"/>
      <c r="M317" s="283">
        <f>SUM(M318+M333)</f>
        <v>1181000</v>
      </c>
      <c r="N317" s="283">
        <f>SUM(N318+N333)</f>
        <v>1634392</v>
      </c>
      <c r="O317" s="465">
        <f t="shared" si="12"/>
        <v>138.390516511431</v>
      </c>
    </row>
    <row r="318" spans="1:15" ht="15">
      <c r="A318" s="27"/>
      <c r="B318" s="26"/>
      <c r="C318" s="26"/>
      <c r="D318" s="26"/>
      <c r="E318" s="26"/>
      <c r="F318" s="26"/>
      <c r="G318" s="26"/>
      <c r="H318" s="26"/>
      <c r="I318" s="29"/>
      <c r="J318" s="204" t="s">
        <v>68</v>
      </c>
      <c r="K318" s="201" t="s">
        <v>143</v>
      </c>
      <c r="L318" s="201"/>
      <c r="M318" s="291">
        <f>SUM(M324)</f>
        <v>650000</v>
      </c>
      <c r="N318" s="291">
        <f>SUM(N324+N320)</f>
        <v>1634392</v>
      </c>
      <c r="O318" s="454">
        <f t="shared" si="12"/>
        <v>251.4449230769231</v>
      </c>
    </row>
    <row r="319" spans="1:15" ht="15">
      <c r="A319" s="27"/>
      <c r="B319" s="26"/>
      <c r="C319" s="26"/>
      <c r="D319" s="26"/>
      <c r="E319" s="26"/>
      <c r="F319" s="26"/>
      <c r="G319" s="26"/>
      <c r="H319" s="26"/>
      <c r="I319" s="29"/>
      <c r="J319" s="193" t="s">
        <v>113</v>
      </c>
      <c r="K319" s="194"/>
      <c r="L319" s="194"/>
      <c r="M319" s="206"/>
      <c r="N319" s="206"/>
      <c r="O319" s="459"/>
    </row>
    <row r="320" spans="1:15" ht="15">
      <c r="A320" s="27"/>
      <c r="B320" s="26"/>
      <c r="C320" s="26"/>
      <c r="D320" s="26"/>
      <c r="E320" s="26"/>
      <c r="F320" s="26"/>
      <c r="G320" s="26"/>
      <c r="H320" s="26"/>
      <c r="I320" s="29"/>
      <c r="J320" s="166">
        <v>3</v>
      </c>
      <c r="K320" s="77" t="s">
        <v>40</v>
      </c>
      <c r="L320" s="77"/>
      <c r="M320" s="134">
        <v>0</v>
      </c>
      <c r="N320" s="134">
        <f>SUM(N321)</f>
        <v>37187</v>
      </c>
      <c r="O320" s="549">
        <v>0</v>
      </c>
    </row>
    <row r="321" spans="1:15" ht="15">
      <c r="A321" s="27"/>
      <c r="B321" s="26"/>
      <c r="C321" s="26"/>
      <c r="D321" s="26"/>
      <c r="E321" s="26"/>
      <c r="F321" s="26"/>
      <c r="G321" s="26"/>
      <c r="H321" s="26"/>
      <c r="I321" s="29"/>
      <c r="J321" s="171">
        <v>32</v>
      </c>
      <c r="K321" s="82" t="s">
        <v>21</v>
      </c>
      <c r="L321" s="82"/>
      <c r="M321" s="122">
        <v>0</v>
      </c>
      <c r="N321" s="122">
        <f>SUM(N323)</f>
        <v>37187</v>
      </c>
      <c r="O321" s="455">
        <v>0</v>
      </c>
    </row>
    <row r="322" spans="1:15" ht="15">
      <c r="A322" s="27"/>
      <c r="B322" s="26"/>
      <c r="C322" s="26"/>
      <c r="D322" s="26"/>
      <c r="E322" s="26"/>
      <c r="F322" s="26"/>
      <c r="G322" s="26"/>
      <c r="H322" s="26"/>
      <c r="I322" s="29"/>
      <c r="J322" s="171">
        <v>323</v>
      </c>
      <c r="K322" s="82" t="s">
        <v>177</v>
      </c>
      <c r="L322" s="82"/>
      <c r="M322" s="122">
        <v>0</v>
      </c>
      <c r="N322" s="122">
        <f>SUM(N323)</f>
        <v>37187</v>
      </c>
      <c r="O322" s="455">
        <v>0</v>
      </c>
    </row>
    <row r="323" spans="1:15" ht="15">
      <c r="A323" s="27"/>
      <c r="B323" s="26"/>
      <c r="C323" s="26"/>
      <c r="D323" s="26"/>
      <c r="E323" s="26"/>
      <c r="F323" s="26"/>
      <c r="G323" s="26"/>
      <c r="H323" s="26"/>
      <c r="I323" s="29"/>
      <c r="J323" s="171">
        <v>3237</v>
      </c>
      <c r="K323" s="171" t="s">
        <v>709</v>
      </c>
      <c r="L323" s="171"/>
      <c r="M323" s="122">
        <v>0</v>
      </c>
      <c r="N323" s="122">
        <v>37187</v>
      </c>
      <c r="O323" s="455">
        <v>0</v>
      </c>
    </row>
    <row r="324" spans="1:15" ht="15">
      <c r="A324" s="4"/>
      <c r="B324" s="4"/>
      <c r="C324" s="4"/>
      <c r="D324" s="4"/>
      <c r="E324" s="4"/>
      <c r="F324" s="4"/>
      <c r="G324" s="4"/>
      <c r="H324" s="4"/>
      <c r="I324" s="17"/>
      <c r="J324" s="96">
        <v>4</v>
      </c>
      <c r="K324" s="82" t="s">
        <v>45</v>
      </c>
      <c r="L324" s="85"/>
      <c r="M324" s="84">
        <f>SUM(M328)</f>
        <v>650000</v>
      </c>
      <c r="N324" s="84">
        <f>SUM(N328+N325)</f>
        <v>1597205</v>
      </c>
      <c r="O324" s="420">
        <f>AVERAGE(N324/M324*100)</f>
        <v>245.72384615384615</v>
      </c>
    </row>
    <row r="325" spans="1:15" ht="15">
      <c r="A325" s="4"/>
      <c r="B325" s="4"/>
      <c r="C325" s="4"/>
      <c r="D325" s="4"/>
      <c r="E325" s="4"/>
      <c r="F325" s="4"/>
      <c r="G325" s="4"/>
      <c r="H325" s="4"/>
      <c r="I325" s="17"/>
      <c r="J325" s="96">
        <v>41</v>
      </c>
      <c r="K325" s="82" t="s">
        <v>70</v>
      </c>
      <c r="L325" s="85"/>
      <c r="M325" s="84">
        <v>0</v>
      </c>
      <c r="N325" s="84">
        <f>SUM(N326)</f>
        <v>45000</v>
      </c>
      <c r="O325" s="420">
        <v>0</v>
      </c>
    </row>
    <row r="326" spans="1:15" ht="15">
      <c r="A326" s="4"/>
      <c r="B326" s="4"/>
      <c r="C326" s="4"/>
      <c r="D326" s="4"/>
      <c r="E326" s="4"/>
      <c r="F326" s="4"/>
      <c r="G326" s="4"/>
      <c r="H326" s="4"/>
      <c r="I326" s="17"/>
      <c r="J326" s="96">
        <v>412</v>
      </c>
      <c r="K326" s="82" t="s">
        <v>120</v>
      </c>
      <c r="L326" s="85"/>
      <c r="M326" s="84">
        <v>0</v>
      </c>
      <c r="N326" s="84">
        <v>45000</v>
      </c>
      <c r="O326" s="420">
        <v>0</v>
      </c>
    </row>
    <row r="327" spans="1:15" ht="15">
      <c r="A327" s="4"/>
      <c r="B327" s="4"/>
      <c r="C327" s="4"/>
      <c r="D327" s="4"/>
      <c r="E327" s="4"/>
      <c r="F327" s="4"/>
      <c r="G327" s="4"/>
      <c r="H327" s="4"/>
      <c r="I327" s="17"/>
      <c r="J327" s="96">
        <v>4126</v>
      </c>
      <c r="K327" s="82" t="s">
        <v>345</v>
      </c>
      <c r="L327" s="85"/>
      <c r="M327" s="84">
        <v>0</v>
      </c>
      <c r="N327" s="84">
        <v>45000</v>
      </c>
      <c r="O327" s="420">
        <v>0</v>
      </c>
    </row>
    <row r="328" spans="1:15" ht="15">
      <c r="A328" s="4"/>
      <c r="B328" s="4"/>
      <c r="C328" s="4"/>
      <c r="D328" s="4"/>
      <c r="E328" s="4"/>
      <c r="F328" s="4"/>
      <c r="G328" s="4"/>
      <c r="H328" s="4"/>
      <c r="I328" s="17"/>
      <c r="J328" s="96">
        <v>42</v>
      </c>
      <c r="K328" s="82" t="s">
        <v>31</v>
      </c>
      <c r="L328" s="85"/>
      <c r="M328" s="84">
        <f>SUM(M329+M331)</f>
        <v>650000</v>
      </c>
      <c r="N328" s="84">
        <f>SUM(N329+N331)</f>
        <v>1552205</v>
      </c>
      <c r="O328" s="420">
        <f aca="true" t="shared" si="13" ref="O328:O333">AVERAGE(N328/M328*100)</f>
        <v>238.80076923076925</v>
      </c>
    </row>
    <row r="329" spans="1:15" ht="15">
      <c r="A329" s="4"/>
      <c r="B329" s="4"/>
      <c r="C329" s="4"/>
      <c r="D329" s="4"/>
      <c r="E329" s="4"/>
      <c r="F329" s="4"/>
      <c r="G329" s="4"/>
      <c r="H329" s="4"/>
      <c r="I329" s="17"/>
      <c r="J329" s="96">
        <v>421</v>
      </c>
      <c r="K329" s="82" t="s">
        <v>32</v>
      </c>
      <c r="L329" s="85"/>
      <c r="M329" s="84">
        <v>480000</v>
      </c>
      <c r="N329" s="84">
        <f>SUM(N330)</f>
        <v>1493523</v>
      </c>
      <c r="O329" s="420">
        <f t="shared" si="13"/>
        <v>311.150625</v>
      </c>
    </row>
    <row r="330" spans="1:15" ht="15">
      <c r="A330" s="4"/>
      <c r="B330" s="4"/>
      <c r="C330" s="4"/>
      <c r="D330" s="4"/>
      <c r="E330" s="4"/>
      <c r="F330" s="4"/>
      <c r="G330" s="4"/>
      <c r="H330" s="4"/>
      <c r="I330" s="17"/>
      <c r="J330" s="96">
        <v>4214</v>
      </c>
      <c r="K330" s="82" t="s">
        <v>347</v>
      </c>
      <c r="L330" s="85"/>
      <c r="M330" s="84">
        <v>480000</v>
      </c>
      <c r="N330" s="84">
        <v>1493523</v>
      </c>
      <c r="O330" s="420">
        <f t="shared" si="13"/>
        <v>311.150625</v>
      </c>
    </row>
    <row r="331" spans="1:15" ht="15">
      <c r="A331" s="4"/>
      <c r="B331" s="4"/>
      <c r="C331" s="4"/>
      <c r="D331" s="4"/>
      <c r="E331" s="4"/>
      <c r="F331" s="4"/>
      <c r="G331" s="4"/>
      <c r="H331" s="4"/>
      <c r="I331" s="17"/>
      <c r="J331" s="81">
        <v>422</v>
      </c>
      <c r="K331" s="82" t="s">
        <v>33</v>
      </c>
      <c r="L331" s="82"/>
      <c r="M331" s="84">
        <v>170000</v>
      </c>
      <c r="N331" s="84">
        <f>SUM(N332)</f>
        <v>58682</v>
      </c>
      <c r="O331" s="420">
        <f t="shared" si="13"/>
        <v>34.51882352941176</v>
      </c>
    </row>
    <row r="332" spans="1:15" ht="15">
      <c r="A332" s="4"/>
      <c r="B332" s="4"/>
      <c r="C332" s="4"/>
      <c r="D332" s="4"/>
      <c r="E332" s="4"/>
      <c r="F332" s="4"/>
      <c r="G332" s="4"/>
      <c r="H332" s="4"/>
      <c r="I332" s="17"/>
      <c r="J332" s="86">
        <v>4227</v>
      </c>
      <c r="K332" s="87" t="s">
        <v>350</v>
      </c>
      <c r="L332" s="87"/>
      <c r="M332" s="89">
        <v>170000</v>
      </c>
      <c r="N332" s="89">
        <v>58682</v>
      </c>
      <c r="O332" s="550">
        <f t="shared" si="13"/>
        <v>34.51882352941176</v>
      </c>
    </row>
    <row r="333" spans="1:15" ht="15">
      <c r="A333" s="16"/>
      <c r="B333" s="4"/>
      <c r="C333" s="4"/>
      <c r="D333" s="13"/>
      <c r="E333" s="4"/>
      <c r="F333" s="4"/>
      <c r="G333" s="4"/>
      <c r="H333" s="4"/>
      <c r="I333" s="17"/>
      <c r="J333" s="204" t="s">
        <v>94</v>
      </c>
      <c r="K333" s="72" t="s">
        <v>179</v>
      </c>
      <c r="L333" s="128"/>
      <c r="M333" s="291">
        <f>SUM(M335)</f>
        <v>531000</v>
      </c>
      <c r="N333" s="291">
        <f>SUM(N335)</f>
        <v>0</v>
      </c>
      <c r="O333" s="454">
        <f t="shared" si="13"/>
        <v>0</v>
      </c>
    </row>
    <row r="334" spans="1:15" ht="15">
      <c r="A334" s="16"/>
      <c r="B334" s="4"/>
      <c r="C334" s="4"/>
      <c r="D334" s="13"/>
      <c r="E334" s="4"/>
      <c r="F334" s="4"/>
      <c r="G334" s="4"/>
      <c r="H334" s="4"/>
      <c r="I334" s="17"/>
      <c r="J334" s="193" t="s">
        <v>113</v>
      </c>
      <c r="K334" s="95"/>
      <c r="L334" s="105"/>
      <c r="M334" s="206"/>
      <c r="N334" s="206"/>
      <c r="O334" s="459"/>
    </row>
    <row r="335" spans="1:15" ht="15">
      <c r="A335" s="16"/>
      <c r="B335" s="4"/>
      <c r="C335" s="4"/>
      <c r="D335" s="13"/>
      <c r="E335" s="4"/>
      <c r="F335" s="4"/>
      <c r="G335" s="4"/>
      <c r="H335" s="4"/>
      <c r="I335" s="17"/>
      <c r="J335" s="109">
        <v>4</v>
      </c>
      <c r="K335" s="77" t="s">
        <v>45</v>
      </c>
      <c r="L335" s="80"/>
      <c r="M335" s="110">
        <f>ABS(M336)</f>
        <v>531000</v>
      </c>
      <c r="N335" s="110">
        <f>ABS(N336)</f>
        <v>0</v>
      </c>
      <c r="O335" s="551">
        <f>AVERAGE(N335/M335*100)</f>
        <v>0</v>
      </c>
    </row>
    <row r="336" spans="1:15" ht="15">
      <c r="A336" s="16"/>
      <c r="B336" s="4"/>
      <c r="C336" s="4"/>
      <c r="D336" s="13"/>
      <c r="E336" s="4"/>
      <c r="F336" s="4"/>
      <c r="G336" s="4"/>
      <c r="H336" s="4"/>
      <c r="I336" s="17"/>
      <c r="J336" s="98">
        <v>42</v>
      </c>
      <c r="K336" s="82" t="s">
        <v>31</v>
      </c>
      <c r="L336" s="85"/>
      <c r="M336" s="108">
        <f>ABS(M337)</f>
        <v>531000</v>
      </c>
      <c r="N336" s="108">
        <v>0</v>
      </c>
      <c r="O336" s="456">
        <f>AVERAGE(N336/M336*100)</f>
        <v>0</v>
      </c>
    </row>
    <row r="337" spans="1:15" ht="15">
      <c r="A337" s="16"/>
      <c r="B337" s="4"/>
      <c r="C337" s="4"/>
      <c r="D337" s="13"/>
      <c r="E337" s="4"/>
      <c r="F337" s="4"/>
      <c r="G337" s="4"/>
      <c r="H337" s="4"/>
      <c r="I337" s="17"/>
      <c r="J337" s="98">
        <v>421</v>
      </c>
      <c r="K337" s="82" t="s">
        <v>32</v>
      </c>
      <c r="L337" s="85"/>
      <c r="M337" s="108">
        <v>531000</v>
      </c>
      <c r="N337" s="108">
        <v>0</v>
      </c>
      <c r="O337" s="456">
        <f>AVERAGE(N337/M337*100)</f>
        <v>0</v>
      </c>
    </row>
    <row r="338" spans="1:15" ht="15">
      <c r="A338" s="16"/>
      <c r="B338" s="4"/>
      <c r="C338" s="4"/>
      <c r="D338" s="13"/>
      <c r="E338" s="4"/>
      <c r="F338" s="4"/>
      <c r="G338" s="4"/>
      <c r="H338" s="4"/>
      <c r="I338" s="17"/>
      <c r="J338" s="96">
        <v>4214</v>
      </c>
      <c r="K338" s="82" t="s">
        <v>347</v>
      </c>
      <c r="L338" s="85"/>
      <c r="M338" s="108">
        <v>531000</v>
      </c>
      <c r="N338" s="108">
        <v>0</v>
      </c>
      <c r="O338" s="456">
        <v>0</v>
      </c>
    </row>
    <row r="339" spans="1:15" ht="15">
      <c r="A339" s="16"/>
      <c r="B339" s="4"/>
      <c r="C339" s="4"/>
      <c r="D339" s="13"/>
      <c r="E339" s="4"/>
      <c r="F339" s="4"/>
      <c r="G339" s="4"/>
      <c r="H339" s="4"/>
      <c r="I339" s="17"/>
      <c r="J339" s="636" t="s">
        <v>714</v>
      </c>
      <c r="K339" s="636"/>
      <c r="L339" s="636"/>
      <c r="M339" s="283">
        <f>SUM(M342)</f>
        <v>50000</v>
      </c>
      <c r="N339" s="283">
        <f>SUM(N342)</f>
        <v>0</v>
      </c>
      <c r="O339" s="465">
        <f>AVERAGE(N339/M339*100)</f>
        <v>0</v>
      </c>
    </row>
    <row r="340" spans="1:15" ht="15">
      <c r="A340" s="16"/>
      <c r="B340" s="4"/>
      <c r="C340" s="4"/>
      <c r="D340" s="13"/>
      <c r="E340" s="4"/>
      <c r="F340" s="4"/>
      <c r="G340" s="4"/>
      <c r="H340" s="4"/>
      <c r="I340" s="17"/>
      <c r="J340" s="204" t="s">
        <v>68</v>
      </c>
      <c r="K340" s="201" t="s">
        <v>140</v>
      </c>
      <c r="L340" s="201"/>
      <c r="M340" s="527"/>
      <c r="N340" s="527"/>
      <c r="O340" s="543"/>
    </row>
    <row r="341" spans="1:15" ht="15">
      <c r="A341" s="16"/>
      <c r="B341" s="4"/>
      <c r="C341" s="4"/>
      <c r="D341" s="13"/>
      <c r="E341" s="4"/>
      <c r="F341" s="4"/>
      <c r="G341" s="4"/>
      <c r="H341" s="4"/>
      <c r="I341" s="17"/>
      <c r="J341" s="193" t="s">
        <v>113</v>
      </c>
      <c r="K341" s="194"/>
      <c r="L341" s="194"/>
      <c r="M341" s="206"/>
      <c r="N341" s="206"/>
      <c r="O341" s="459"/>
    </row>
    <row r="342" spans="1:15" ht="15">
      <c r="A342" s="16"/>
      <c r="B342" s="4"/>
      <c r="C342" s="4"/>
      <c r="D342" s="13"/>
      <c r="E342" s="4"/>
      <c r="F342" s="4"/>
      <c r="G342" s="4"/>
      <c r="H342" s="4"/>
      <c r="I342" s="17"/>
      <c r="J342" s="99">
        <v>4</v>
      </c>
      <c r="K342" s="77" t="s">
        <v>45</v>
      </c>
      <c r="L342" s="80"/>
      <c r="M342" s="110">
        <f>SUM(M343)</f>
        <v>50000</v>
      </c>
      <c r="N342" s="110">
        <f>SUM(N343)</f>
        <v>0</v>
      </c>
      <c r="O342" s="551">
        <f>AVERAGE(N342/M342*100)</f>
        <v>0</v>
      </c>
    </row>
    <row r="343" spans="1:15" ht="15">
      <c r="A343" s="16"/>
      <c r="B343" s="4"/>
      <c r="C343" s="4"/>
      <c r="D343" s="13"/>
      <c r="E343" s="4"/>
      <c r="F343" s="4"/>
      <c r="G343" s="4"/>
      <c r="H343" s="4"/>
      <c r="I343" s="17"/>
      <c r="J343" s="96">
        <v>42</v>
      </c>
      <c r="K343" s="82" t="s">
        <v>31</v>
      </c>
      <c r="L343" s="85"/>
      <c r="M343" s="108">
        <f>SUM(M344)</f>
        <v>50000</v>
      </c>
      <c r="N343" s="108">
        <f>SUM(N344)</f>
        <v>0</v>
      </c>
      <c r="O343" s="456">
        <f>AVERAGE(N343/M343*100)</f>
        <v>0</v>
      </c>
    </row>
    <row r="344" spans="1:15" ht="15">
      <c r="A344" s="16"/>
      <c r="B344" s="4"/>
      <c r="C344" s="4"/>
      <c r="D344" s="13"/>
      <c r="E344" s="4"/>
      <c r="F344" s="4"/>
      <c r="G344" s="4"/>
      <c r="H344" s="4"/>
      <c r="I344" s="17"/>
      <c r="J344" s="96">
        <v>422</v>
      </c>
      <c r="K344" s="82" t="s">
        <v>33</v>
      </c>
      <c r="L344" s="85"/>
      <c r="M344" s="108">
        <v>50000</v>
      </c>
      <c r="N344" s="108">
        <v>0</v>
      </c>
      <c r="O344" s="456">
        <f>AVERAGE(N344/M344*100)</f>
        <v>0</v>
      </c>
    </row>
    <row r="345" spans="1:15" ht="15">
      <c r="A345" s="16"/>
      <c r="B345" s="4"/>
      <c r="C345" s="4"/>
      <c r="D345" s="13"/>
      <c r="E345" s="4"/>
      <c r="F345" s="4"/>
      <c r="G345" s="4"/>
      <c r="H345" s="4"/>
      <c r="I345" s="17"/>
      <c r="J345" s="96">
        <v>4227</v>
      </c>
      <c r="K345" s="82" t="s">
        <v>350</v>
      </c>
      <c r="L345" s="85"/>
      <c r="M345" s="108">
        <v>50000</v>
      </c>
      <c r="N345" s="108">
        <v>0</v>
      </c>
      <c r="O345" s="456">
        <v>0</v>
      </c>
    </row>
    <row r="346" spans="1:15" ht="15">
      <c r="A346" s="16"/>
      <c r="B346" s="4"/>
      <c r="C346" s="4"/>
      <c r="D346" s="13"/>
      <c r="E346" s="4"/>
      <c r="F346" s="4"/>
      <c r="G346" s="4"/>
      <c r="H346" s="4"/>
      <c r="I346" s="17"/>
      <c r="J346" s="636" t="s">
        <v>715</v>
      </c>
      <c r="K346" s="636"/>
      <c r="L346" s="636"/>
      <c r="M346" s="283">
        <f>ABS(M349+M353)</f>
        <v>300000</v>
      </c>
      <c r="N346" s="283">
        <f>SUM(N347+N353)</f>
        <v>336853</v>
      </c>
      <c r="O346" s="465">
        <f>AVERAGE(N346/M346*100)</f>
        <v>112.28433333333334</v>
      </c>
    </row>
    <row r="347" spans="1:15" ht="15">
      <c r="A347" s="16"/>
      <c r="B347" s="4"/>
      <c r="C347" s="4"/>
      <c r="D347" s="13"/>
      <c r="E347" s="4"/>
      <c r="F347" s="4"/>
      <c r="G347" s="4"/>
      <c r="H347" s="4"/>
      <c r="I347" s="17"/>
      <c r="J347" s="204" t="s">
        <v>68</v>
      </c>
      <c r="K347" s="201" t="s">
        <v>147</v>
      </c>
      <c r="L347" s="201"/>
      <c r="M347" s="164">
        <f>SUM(M349)</f>
        <v>0</v>
      </c>
      <c r="N347" s="164">
        <f>SUM(N349)</f>
        <v>0</v>
      </c>
      <c r="O347" s="539">
        <f>SUM(O349)</f>
        <v>0</v>
      </c>
    </row>
    <row r="348" spans="1:15" ht="15">
      <c r="A348" s="16"/>
      <c r="B348" s="4"/>
      <c r="C348" s="4"/>
      <c r="D348" s="13"/>
      <c r="E348" s="4"/>
      <c r="F348" s="4"/>
      <c r="G348" s="4"/>
      <c r="H348" s="4"/>
      <c r="I348" s="17"/>
      <c r="J348" s="193" t="s">
        <v>113</v>
      </c>
      <c r="K348" s="194"/>
      <c r="L348" s="194"/>
      <c r="M348" s="206"/>
      <c r="N348" s="206"/>
      <c r="O348" s="459"/>
    </row>
    <row r="349" spans="1:15" ht="15">
      <c r="A349" s="16"/>
      <c r="B349" s="4"/>
      <c r="C349" s="4"/>
      <c r="D349" s="13"/>
      <c r="E349" s="4"/>
      <c r="F349" s="4"/>
      <c r="G349" s="4"/>
      <c r="H349" s="4"/>
      <c r="I349" s="17"/>
      <c r="J349" s="76">
        <v>4</v>
      </c>
      <c r="K349" s="77" t="s">
        <v>77</v>
      </c>
      <c r="L349" s="80"/>
      <c r="M349" s="110">
        <f aca="true" t="shared" si="14" ref="M349:O350">SUM(M350)</f>
        <v>0</v>
      </c>
      <c r="N349" s="110">
        <f t="shared" si="14"/>
        <v>0</v>
      </c>
      <c r="O349" s="551">
        <f t="shared" si="14"/>
        <v>0</v>
      </c>
    </row>
    <row r="350" spans="1:15" ht="15">
      <c r="A350" s="16"/>
      <c r="B350" s="4"/>
      <c r="C350" s="4"/>
      <c r="D350" s="13"/>
      <c r="E350" s="4"/>
      <c r="F350" s="4"/>
      <c r="G350" s="4"/>
      <c r="H350" s="4"/>
      <c r="I350" s="17"/>
      <c r="J350" s="96">
        <v>42</v>
      </c>
      <c r="K350" s="82" t="s">
        <v>31</v>
      </c>
      <c r="L350" s="85"/>
      <c r="M350" s="108">
        <f t="shared" si="14"/>
        <v>0</v>
      </c>
      <c r="N350" s="108">
        <f t="shared" si="14"/>
        <v>0</v>
      </c>
      <c r="O350" s="456">
        <f t="shared" si="14"/>
        <v>0</v>
      </c>
    </row>
    <row r="351" spans="1:15" ht="15">
      <c r="A351" s="16"/>
      <c r="B351" s="4"/>
      <c r="C351" s="4"/>
      <c r="D351" s="13"/>
      <c r="E351" s="4"/>
      <c r="F351" s="4"/>
      <c r="G351" s="4"/>
      <c r="H351" s="4"/>
      <c r="I351" s="17"/>
      <c r="J351" s="96">
        <v>421</v>
      </c>
      <c r="K351" s="82" t="s">
        <v>32</v>
      </c>
      <c r="L351" s="85"/>
      <c r="M351" s="108">
        <v>0</v>
      </c>
      <c r="N351" s="108">
        <v>0</v>
      </c>
      <c r="O351" s="456">
        <v>0</v>
      </c>
    </row>
    <row r="352" spans="1:15" ht="15">
      <c r="A352" s="16"/>
      <c r="B352" s="4"/>
      <c r="C352" s="4"/>
      <c r="D352" s="13"/>
      <c r="E352" s="4"/>
      <c r="F352" s="4"/>
      <c r="G352" s="4"/>
      <c r="H352" s="4"/>
      <c r="I352" s="17"/>
      <c r="J352" s="98">
        <v>4214</v>
      </c>
      <c r="K352" s="87" t="s">
        <v>347</v>
      </c>
      <c r="L352" s="92"/>
      <c r="M352" s="108">
        <v>0</v>
      </c>
      <c r="N352" s="108">
        <v>0</v>
      </c>
      <c r="O352" s="456">
        <v>0</v>
      </c>
    </row>
    <row r="353" spans="1:15" ht="15">
      <c r="A353" s="16"/>
      <c r="B353" s="4"/>
      <c r="C353" s="4"/>
      <c r="D353" s="13"/>
      <c r="E353" s="4"/>
      <c r="F353" s="4"/>
      <c r="G353" s="4"/>
      <c r="H353" s="4"/>
      <c r="I353" s="17"/>
      <c r="J353" s="204" t="s">
        <v>68</v>
      </c>
      <c r="K353" s="201" t="s">
        <v>143</v>
      </c>
      <c r="L353" s="552"/>
      <c r="M353" s="528">
        <f>SUM(M355)</f>
        <v>300000</v>
      </c>
      <c r="N353" s="164">
        <f>SUM(N355)</f>
        <v>336853</v>
      </c>
      <c r="O353" s="539">
        <f>AVERAGE(N353/M353*100)</f>
        <v>112.28433333333334</v>
      </c>
    </row>
    <row r="354" spans="1:15" ht="15">
      <c r="A354" s="16"/>
      <c r="B354" s="4"/>
      <c r="C354" s="4"/>
      <c r="D354" s="13"/>
      <c r="E354" s="4"/>
      <c r="F354" s="4"/>
      <c r="G354" s="4"/>
      <c r="H354" s="4"/>
      <c r="I354" s="17"/>
      <c r="J354" s="193" t="s">
        <v>113</v>
      </c>
      <c r="K354" s="194"/>
      <c r="L354" s="194"/>
      <c r="M354" s="206"/>
      <c r="N354" s="206"/>
      <c r="O354" s="459"/>
    </row>
    <row r="355" spans="1:15" ht="15">
      <c r="A355" s="16"/>
      <c r="B355" s="4"/>
      <c r="C355" s="4"/>
      <c r="D355" s="13"/>
      <c r="E355" s="4"/>
      <c r="F355" s="4"/>
      <c r="G355" s="4"/>
      <c r="H355" s="4"/>
      <c r="I355" s="17"/>
      <c r="J355" s="76">
        <v>4</v>
      </c>
      <c r="K355" s="77" t="s">
        <v>77</v>
      </c>
      <c r="L355" s="80"/>
      <c r="M355" s="110">
        <f>SUM(M356)</f>
        <v>300000</v>
      </c>
      <c r="N355" s="110">
        <f>SUM(N356)</f>
        <v>336853</v>
      </c>
      <c r="O355" s="551">
        <f>AVERAGE(N355/M355*100)</f>
        <v>112.28433333333334</v>
      </c>
    </row>
    <row r="356" spans="1:15" ht="15">
      <c r="A356" s="16"/>
      <c r="B356" s="4"/>
      <c r="C356" s="4"/>
      <c r="D356" s="13"/>
      <c r="E356" s="4"/>
      <c r="F356" s="4"/>
      <c r="G356" s="4"/>
      <c r="H356" s="4"/>
      <c r="I356" s="17"/>
      <c r="J356" s="96">
        <v>42</v>
      </c>
      <c r="K356" s="82" t="s">
        <v>31</v>
      </c>
      <c r="L356" s="85"/>
      <c r="M356" s="108">
        <f>SUM(M357)</f>
        <v>300000</v>
      </c>
      <c r="N356" s="108">
        <f>SUM(N357)</f>
        <v>336853</v>
      </c>
      <c r="O356" s="456">
        <f>AVERAGE(N356/M356*100)</f>
        <v>112.28433333333334</v>
      </c>
    </row>
    <row r="357" spans="1:15" ht="15">
      <c r="A357" s="16"/>
      <c r="B357" s="4"/>
      <c r="C357" s="4"/>
      <c r="D357" s="13"/>
      <c r="E357" s="4"/>
      <c r="F357" s="4"/>
      <c r="G357" s="4"/>
      <c r="H357" s="4"/>
      <c r="I357" s="17"/>
      <c r="J357" s="96">
        <v>421</v>
      </c>
      <c r="K357" s="82" t="s">
        <v>32</v>
      </c>
      <c r="L357" s="85"/>
      <c r="M357" s="108">
        <v>300000</v>
      </c>
      <c r="N357" s="108">
        <f>SUM(N358)</f>
        <v>336853</v>
      </c>
      <c r="O357" s="456">
        <f>AVERAGE(N357/M357*100)</f>
        <v>112.28433333333334</v>
      </c>
    </row>
    <row r="358" spans="1:15" ht="15">
      <c r="A358" s="16"/>
      <c r="B358" s="4"/>
      <c r="C358" s="4"/>
      <c r="D358" s="13"/>
      <c r="E358" s="4"/>
      <c r="F358" s="4"/>
      <c r="G358" s="4"/>
      <c r="H358" s="4"/>
      <c r="I358" s="17"/>
      <c r="J358" s="96">
        <v>4214</v>
      </c>
      <c r="K358" s="82" t="s">
        <v>347</v>
      </c>
      <c r="L358" s="85"/>
      <c r="M358" s="108">
        <v>300000</v>
      </c>
      <c r="N358" s="108">
        <v>336853</v>
      </c>
      <c r="O358" s="456">
        <f>AVERAGE(N358/M358*100)</f>
        <v>112.28433333333334</v>
      </c>
    </row>
    <row r="359" spans="1:15" ht="15">
      <c r="A359" s="27"/>
      <c r="B359" s="26"/>
      <c r="C359" s="26"/>
      <c r="D359" s="26"/>
      <c r="E359" s="26"/>
      <c r="F359" s="26"/>
      <c r="G359" s="26"/>
      <c r="H359" s="26"/>
      <c r="I359" s="29"/>
      <c r="J359" s="636" t="s">
        <v>716</v>
      </c>
      <c r="K359" s="636"/>
      <c r="L359" s="636"/>
      <c r="M359" s="283">
        <f>ABS(M362)</f>
        <v>1510000</v>
      </c>
      <c r="N359" s="283">
        <f>ABS(N362)</f>
        <v>1393750</v>
      </c>
      <c r="O359" s="465">
        <f>AVERAGE(N359/M359*100)</f>
        <v>92.30132450331125</v>
      </c>
    </row>
    <row r="360" spans="1:15" ht="15">
      <c r="A360" s="27"/>
      <c r="B360" s="26"/>
      <c r="C360" s="26"/>
      <c r="D360" s="26"/>
      <c r="E360" s="26"/>
      <c r="F360" s="26"/>
      <c r="G360" s="26"/>
      <c r="H360" s="26"/>
      <c r="I360" s="29"/>
      <c r="J360" s="204" t="s">
        <v>68</v>
      </c>
      <c r="K360" s="201" t="s">
        <v>262</v>
      </c>
      <c r="L360" s="201"/>
      <c r="M360" s="522"/>
      <c r="N360" s="522"/>
      <c r="O360" s="537"/>
    </row>
    <row r="361" spans="1:15" ht="15">
      <c r="A361" s="27"/>
      <c r="B361" s="26"/>
      <c r="C361" s="26"/>
      <c r="D361" s="26"/>
      <c r="E361" s="26"/>
      <c r="F361" s="26"/>
      <c r="G361" s="26"/>
      <c r="H361" s="26"/>
      <c r="I361" s="29"/>
      <c r="J361" s="193" t="s">
        <v>113</v>
      </c>
      <c r="K361" s="194"/>
      <c r="L361" s="194"/>
      <c r="M361" s="206"/>
      <c r="N361" s="206"/>
      <c r="O361" s="459"/>
    </row>
    <row r="362" spans="1:15" ht="15">
      <c r="A362" s="4"/>
      <c r="B362" s="4"/>
      <c r="C362" s="4"/>
      <c r="D362" s="13"/>
      <c r="E362" s="13"/>
      <c r="F362" s="4"/>
      <c r="G362" s="4"/>
      <c r="H362" s="4"/>
      <c r="I362" s="17"/>
      <c r="J362" s="76">
        <v>4</v>
      </c>
      <c r="K362" s="77" t="s">
        <v>77</v>
      </c>
      <c r="L362" s="80"/>
      <c r="M362" s="79">
        <f>ABS(M363)</f>
        <v>1510000</v>
      </c>
      <c r="N362" s="79">
        <f>ABS(N363)</f>
        <v>1393750</v>
      </c>
      <c r="O362" s="457">
        <f>AVERAGE(N362/M362*100)</f>
        <v>92.30132450331125</v>
      </c>
    </row>
    <row r="363" spans="1:15" ht="15">
      <c r="A363" s="4"/>
      <c r="B363" s="4"/>
      <c r="C363" s="4"/>
      <c r="D363" s="13"/>
      <c r="E363" s="13"/>
      <c r="F363" s="4"/>
      <c r="G363" s="4"/>
      <c r="H363" s="4"/>
      <c r="I363" s="17"/>
      <c r="J363" s="81">
        <v>42</v>
      </c>
      <c r="K363" s="82" t="s">
        <v>141</v>
      </c>
      <c r="L363" s="85"/>
      <c r="M363" s="84">
        <f>SUM(M364)</f>
        <v>1510000</v>
      </c>
      <c r="N363" s="84">
        <f>SUM(N364)</f>
        <v>1393750</v>
      </c>
      <c r="O363" s="420">
        <f>AVERAGE(N363/M363*100)</f>
        <v>92.30132450331125</v>
      </c>
    </row>
    <row r="364" spans="1:15" ht="15">
      <c r="A364" s="4"/>
      <c r="B364" s="4"/>
      <c r="C364" s="4"/>
      <c r="D364" s="13"/>
      <c r="E364" s="13"/>
      <c r="F364" s="4"/>
      <c r="G364" s="4"/>
      <c r="H364" s="4"/>
      <c r="I364" s="17"/>
      <c r="J364" s="81">
        <v>421</v>
      </c>
      <c r="K364" s="82" t="s">
        <v>32</v>
      </c>
      <c r="L364" s="85"/>
      <c r="M364" s="84">
        <v>1510000</v>
      </c>
      <c r="N364" s="84">
        <f>SUM(N365)</f>
        <v>1393750</v>
      </c>
      <c r="O364" s="420">
        <f>AVERAGE(N364/M364*100)</f>
        <v>92.30132450331125</v>
      </c>
    </row>
    <row r="365" spans="1:15" ht="15">
      <c r="A365" s="4"/>
      <c r="B365" s="4"/>
      <c r="C365" s="4"/>
      <c r="D365" s="13"/>
      <c r="E365" s="13"/>
      <c r="F365" s="4"/>
      <c r="G365" s="4"/>
      <c r="H365" s="4"/>
      <c r="I365" s="17"/>
      <c r="J365" s="81">
        <v>4214</v>
      </c>
      <c r="K365" s="82" t="s">
        <v>347</v>
      </c>
      <c r="L365" s="85"/>
      <c r="M365" s="84">
        <v>1510000</v>
      </c>
      <c r="N365" s="84">
        <v>1393750</v>
      </c>
      <c r="O365" s="420">
        <f>AVERAGE(N365/M365*100)</f>
        <v>92.30132450331125</v>
      </c>
    </row>
    <row r="366" spans="1:15" ht="15">
      <c r="A366" s="4"/>
      <c r="B366" s="4"/>
      <c r="C366" s="4"/>
      <c r="D366" s="13"/>
      <c r="E366" s="13"/>
      <c r="F366" s="4"/>
      <c r="G366" s="4"/>
      <c r="H366" s="4"/>
      <c r="I366" s="17"/>
      <c r="J366" s="636" t="s">
        <v>717</v>
      </c>
      <c r="K366" s="636"/>
      <c r="L366" s="636"/>
      <c r="M366" s="283">
        <f>ABS(M369)</f>
        <v>250000</v>
      </c>
      <c r="N366" s="283">
        <f>ABS(N369)</f>
        <v>0</v>
      </c>
      <c r="O366" s="465">
        <f>AVERAGE(N366/M366*100)</f>
        <v>0</v>
      </c>
    </row>
    <row r="367" spans="1:15" ht="15">
      <c r="A367" s="4"/>
      <c r="B367" s="4"/>
      <c r="C367" s="4"/>
      <c r="D367" s="13"/>
      <c r="E367" s="13"/>
      <c r="F367" s="4"/>
      <c r="G367" s="4"/>
      <c r="H367" s="4"/>
      <c r="I367" s="17"/>
      <c r="J367" s="204" t="s">
        <v>68</v>
      </c>
      <c r="K367" s="201" t="s">
        <v>147</v>
      </c>
      <c r="L367" s="201"/>
      <c r="M367" s="522"/>
      <c r="N367" s="522"/>
      <c r="O367" s="537"/>
    </row>
    <row r="368" spans="1:15" ht="15">
      <c r="A368" s="4"/>
      <c r="B368" s="4"/>
      <c r="C368" s="4"/>
      <c r="D368" s="13"/>
      <c r="E368" s="13"/>
      <c r="F368" s="4"/>
      <c r="G368" s="4"/>
      <c r="H368" s="4"/>
      <c r="I368" s="17"/>
      <c r="J368" s="193" t="s">
        <v>113</v>
      </c>
      <c r="K368" s="194"/>
      <c r="L368" s="194"/>
      <c r="M368" s="206"/>
      <c r="N368" s="206"/>
      <c r="O368" s="459"/>
    </row>
    <row r="369" spans="1:15" ht="15">
      <c r="A369" s="4"/>
      <c r="B369" s="4"/>
      <c r="C369" s="4"/>
      <c r="D369" s="13"/>
      <c r="E369" s="13"/>
      <c r="F369" s="4"/>
      <c r="G369" s="4"/>
      <c r="H369" s="4"/>
      <c r="I369" s="17"/>
      <c r="J369" s="76">
        <v>4</v>
      </c>
      <c r="K369" s="77" t="s">
        <v>77</v>
      </c>
      <c r="L369" s="80"/>
      <c r="M369" s="79">
        <f>SUM(M370)</f>
        <v>250000</v>
      </c>
      <c r="N369" s="79">
        <f>SUM(N370)</f>
        <v>0</v>
      </c>
      <c r="O369" s="457">
        <f>AVERAGE(N369/M369*100)</f>
        <v>0</v>
      </c>
    </row>
    <row r="370" spans="1:15" ht="15">
      <c r="A370" s="4"/>
      <c r="B370" s="4"/>
      <c r="C370" s="4"/>
      <c r="D370" s="13"/>
      <c r="E370" s="13"/>
      <c r="F370" s="4"/>
      <c r="G370" s="4"/>
      <c r="H370" s="4"/>
      <c r="I370" s="17"/>
      <c r="J370" s="81">
        <v>42</v>
      </c>
      <c r="K370" s="82" t="s">
        <v>31</v>
      </c>
      <c r="L370" s="85"/>
      <c r="M370" s="84">
        <f>SUM(M371+M373)</f>
        <v>250000</v>
      </c>
      <c r="N370" s="84">
        <f>SUM(N371+N373)</f>
        <v>0</v>
      </c>
      <c r="O370" s="420">
        <f>AVERAGE(N370/M370*100)</f>
        <v>0</v>
      </c>
    </row>
    <row r="371" spans="1:15" ht="15">
      <c r="A371" s="4"/>
      <c r="B371" s="4"/>
      <c r="C371" s="4"/>
      <c r="D371" s="13"/>
      <c r="E371" s="13"/>
      <c r="F371" s="4"/>
      <c r="G371" s="4"/>
      <c r="H371" s="4"/>
      <c r="I371" s="17"/>
      <c r="J371" s="39">
        <v>422</v>
      </c>
      <c r="K371" s="40" t="s">
        <v>33</v>
      </c>
      <c r="L371" s="40"/>
      <c r="M371" s="84">
        <v>160000</v>
      </c>
      <c r="N371" s="84">
        <v>0</v>
      </c>
      <c r="O371" s="420">
        <f>AVERAGE(N371/M371*100)</f>
        <v>0</v>
      </c>
    </row>
    <row r="372" spans="1:15" ht="15">
      <c r="A372" s="4"/>
      <c r="B372" s="4"/>
      <c r="C372" s="4"/>
      <c r="D372" s="13"/>
      <c r="E372" s="13"/>
      <c r="F372" s="4"/>
      <c r="G372" s="4"/>
      <c r="H372" s="4"/>
      <c r="I372" s="17"/>
      <c r="J372" s="39">
        <v>4223</v>
      </c>
      <c r="K372" s="40" t="s">
        <v>351</v>
      </c>
      <c r="L372" s="40"/>
      <c r="M372" s="84">
        <v>160000</v>
      </c>
      <c r="N372" s="84">
        <v>0</v>
      </c>
      <c r="O372" s="420">
        <v>0</v>
      </c>
    </row>
    <row r="373" spans="1:15" ht="15">
      <c r="A373" s="4"/>
      <c r="B373" s="4"/>
      <c r="C373" s="4"/>
      <c r="D373" s="13"/>
      <c r="E373" s="13"/>
      <c r="F373" s="4"/>
      <c r="G373" s="4"/>
      <c r="H373" s="4"/>
      <c r="I373" s="17"/>
      <c r="J373" s="39">
        <v>426</v>
      </c>
      <c r="K373" s="40" t="s">
        <v>35</v>
      </c>
      <c r="L373" s="40"/>
      <c r="M373" s="84">
        <v>90000</v>
      </c>
      <c r="N373" s="84">
        <v>0</v>
      </c>
      <c r="O373" s="420">
        <f>AVERAGE(N373/M373*100)</f>
        <v>0</v>
      </c>
    </row>
    <row r="374" spans="1:15" ht="15">
      <c r="A374" s="4"/>
      <c r="B374" s="4"/>
      <c r="C374" s="4"/>
      <c r="D374" s="13"/>
      <c r="E374" s="13"/>
      <c r="F374" s="4"/>
      <c r="G374" s="4"/>
      <c r="H374" s="4"/>
      <c r="I374" s="17"/>
      <c r="J374" s="39">
        <v>4264</v>
      </c>
      <c r="K374" s="40" t="s">
        <v>356</v>
      </c>
      <c r="L374" s="40"/>
      <c r="M374" s="84">
        <v>90000</v>
      </c>
      <c r="N374" s="84">
        <v>0</v>
      </c>
      <c r="O374" s="420">
        <v>0</v>
      </c>
    </row>
    <row r="375" spans="1:15" ht="15">
      <c r="A375" s="27"/>
      <c r="B375" s="26"/>
      <c r="C375" s="26"/>
      <c r="D375" s="26"/>
      <c r="E375" s="26"/>
      <c r="F375" s="26"/>
      <c r="G375" s="26"/>
      <c r="H375" s="26"/>
      <c r="I375" s="29"/>
      <c r="J375" s="636" t="s">
        <v>718</v>
      </c>
      <c r="K375" s="636"/>
      <c r="L375" s="636"/>
      <c r="M375" s="283">
        <f>ABS(M378)</f>
        <v>180000</v>
      </c>
      <c r="N375" s="283">
        <f>ABS(N378)</f>
        <v>19000</v>
      </c>
      <c r="O375" s="465">
        <f>AVERAGE(N375/M375*100)</f>
        <v>10.555555555555555</v>
      </c>
    </row>
    <row r="376" spans="1:15" ht="15">
      <c r="A376" s="27"/>
      <c r="B376" s="26"/>
      <c r="C376" s="26"/>
      <c r="D376" s="26"/>
      <c r="E376" s="26"/>
      <c r="F376" s="26"/>
      <c r="G376" s="26"/>
      <c r="H376" s="26"/>
      <c r="I376" s="29"/>
      <c r="J376" s="204" t="s">
        <v>68</v>
      </c>
      <c r="K376" s="201" t="s">
        <v>140</v>
      </c>
      <c r="L376" s="201"/>
      <c r="M376" s="527"/>
      <c r="N376" s="527"/>
      <c r="O376" s="543"/>
    </row>
    <row r="377" spans="1:15" ht="15">
      <c r="A377" s="27"/>
      <c r="B377" s="26"/>
      <c r="C377" s="26"/>
      <c r="D377" s="26"/>
      <c r="E377" s="26"/>
      <c r="F377" s="26"/>
      <c r="G377" s="26"/>
      <c r="H377" s="26"/>
      <c r="I377" s="29"/>
      <c r="J377" s="193" t="s">
        <v>113</v>
      </c>
      <c r="K377" s="194"/>
      <c r="L377" s="194"/>
      <c r="M377" s="206"/>
      <c r="N377" s="206"/>
      <c r="O377" s="459"/>
    </row>
    <row r="378" spans="1:15" ht="15">
      <c r="A378" s="4"/>
      <c r="B378" s="4"/>
      <c r="C378" s="4"/>
      <c r="D378" s="4"/>
      <c r="E378" s="4"/>
      <c r="F378" s="4"/>
      <c r="G378" s="4"/>
      <c r="H378" s="4"/>
      <c r="I378" s="14"/>
      <c r="J378" s="76">
        <v>4</v>
      </c>
      <c r="K378" s="77" t="s">
        <v>45</v>
      </c>
      <c r="L378" s="80"/>
      <c r="M378" s="79">
        <f>SUM(M379)</f>
        <v>180000</v>
      </c>
      <c r="N378" s="79">
        <f>SUM(N379)</f>
        <v>19000</v>
      </c>
      <c r="O378" s="457">
        <f aca="true" t="shared" si="15" ref="O378:O385">AVERAGE(N378/M378*100)</f>
        <v>10.555555555555555</v>
      </c>
    </row>
    <row r="379" spans="1:15" ht="15">
      <c r="A379" s="4"/>
      <c r="B379" s="4"/>
      <c r="C379" s="4"/>
      <c r="D379" s="4"/>
      <c r="E379" s="4"/>
      <c r="F379" s="4"/>
      <c r="G379" s="4"/>
      <c r="H379" s="4"/>
      <c r="I379" s="14"/>
      <c r="J379" s="81">
        <v>42</v>
      </c>
      <c r="K379" s="82" t="s">
        <v>31</v>
      </c>
      <c r="L379" s="85"/>
      <c r="M379" s="84">
        <f>SUM(M380+M382)</f>
        <v>180000</v>
      </c>
      <c r="N379" s="84">
        <f>SUM(N380+N382)</f>
        <v>19000</v>
      </c>
      <c r="O379" s="420">
        <f t="shared" si="15"/>
        <v>10.555555555555555</v>
      </c>
    </row>
    <row r="380" spans="1:15" ht="15">
      <c r="A380" s="4"/>
      <c r="B380" s="4"/>
      <c r="C380" s="4"/>
      <c r="D380" s="4"/>
      <c r="E380" s="4"/>
      <c r="F380" s="4"/>
      <c r="G380" s="4"/>
      <c r="H380" s="4"/>
      <c r="I380" s="14"/>
      <c r="J380" s="81">
        <v>421</v>
      </c>
      <c r="K380" s="82" t="s">
        <v>32</v>
      </c>
      <c r="L380" s="85"/>
      <c r="M380" s="84">
        <v>20000</v>
      </c>
      <c r="N380" s="84">
        <v>0</v>
      </c>
      <c r="O380" s="420">
        <f t="shared" si="15"/>
        <v>0</v>
      </c>
    </row>
    <row r="381" spans="1:15" ht="15">
      <c r="A381" s="4"/>
      <c r="B381" s="4"/>
      <c r="C381" s="4"/>
      <c r="D381" s="4"/>
      <c r="E381" s="4"/>
      <c r="F381" s="4"/>
      <c r="G381" s="4"/>
      <c r="H381" s="4"/>
      <c r="I381" s="14"/>
      <c r="J381" s="81">
        <v>4214</v>
      </c>
      <c r="K381" s="82" t="s">
        <v>347</v>
      </c>
      <c r="L381" s="85"/>
      <c r="M381" s="84">
        <v>20000</v>
      </c>
      <c r="N381" s="84">
        <v>0</v>
      </c>
      <c r="O381" s="420">
        <f t="shared" si="15"/>
        <v>0</v>
      </c>
    </row>
    <row r="382" spans="1:15" ht="15">
      <c r="A382" s="4"/>
      <c r="B382" s="4"/>
      <c r="C382" s="4"/>
      <c r="D382" s="4"/>
      <c r="E382" s="4"/>
      <c r="F382" s="4"/>
      <c r="G382" s="4"/>
      <c r="H382" s="4"/>
      <c r="I382" s="14"/>
      <c r="J382" s="81">
        <v>426</v>
      </c>
      <c r="K382" s="82" t="s">
        <v>35</v>
      </c>
      <c r="L382" s="85"/>
      <c r="M382" s="84">
        <v>160000</v>
      </c>
      <c r="N382" s="84">
        <f>SUM(N383)</f>
        <v>19000</v>
      </c>
      <c r="O382" s="420">
        <f t="shared" si="15"/>
        <v>11.875</v>
      </c>
    </row>
    <row r="383" spans="1:15" ht="15">
      <c r="A383" s="4"/>
      <c r="B383" s="4"/>
      <c r="C383" s="4"/>
      <c r="D383" s="4"/>
      <c r="E383" s="4"/>
      <c r="F383" s="4"/>
      <c r="G383" s="4"/>
      <c r="H383" s="4"/>
      <c r="I383" s="14"/>
      <c r="J383" s="81">
        <v>4264</v>
      </c>
      <c r="K383" s="82" t="s">
        <v>356</v>
      </c>
      <c r="L383" s="85"/>
      <c r="M383" s="84">
        <v>160000</v>
      </c>
      <c r="N383" s="84">
        <v>19000</v>
      </c>
      <c r="O383" s="420">
        <f t="shared" si="15"/>
        <v>11.875</v>
      </c>
    </row>
    <row r="384" spans="1:15" ht="15">
      <c r="A384" s="4"/>
      <c r="B384" s="4"/>
      <c r="C384" s="4"/>
      <c r="D384" s="13"/>
      <c r="E384" s="13"/>
      <c r="F384" s="4"/>
      <c r="G384" s="4"/>
      <c r="H384" s="4"/>
      <c r="I384" s="14"/>
      <c r="J384" s="473" t="s">
        <v>719</v>
      </c>
      <c r="K384" s="284"/>
      <c r="L384" s="286"/>
      <c r="M384" s="276">
        <f>SUM(M385+M395+M401)</f>
        <v>2650000</v>
      </c>
      <c r="N384" s="276">
        <f>SUM(N385+N395+N401)</f>
        <v>0</v>
      </c>
      <c r="O384" s="453">
        <f t="shared" si="15"/>
        <v>0</v>
      </c>
    </row>
    <row r="385" spans="1:15" ht="15">
      <c r="A385" s="4"/>
      <c r="B385" s="4"/>
      <c r="C385" s="4"/>
      <c r="D385" s="13"/>
      <c r="E385" s="13"/>
      <c r="F385" s="4"/>
      <c r="G385" s="4"/>
      <c r="H385" s="4"/>
      <c r="I385" s="14"/>
      <c r="J385" s="204" t="s">
        <v>104</v>
      </c>
      <c r="K385" s="141" t="s">
        <v>143</v>
      </c>
      <c r="L385" s="553"/>
      <c r="M385" s="528">
        <f>SUM(M387+M391)</f>
        <v>860000</v>
      </c>
      <c r="N385" s="164">
        <f>SUM(N387+N391)</f>
        <v>0</v>
      </c>
      <c r="O385" s="539">
        <f t="shared" si="15"/>
        <v>0</v>
      </c>
    </row>
    <row r="386" spans="1:15" ht="15">
      <c r="A386" s="4"/>
      <c r="B386" s="4"/>
      <c r="C386" s="4"/>
      <c r="D386" s="13"/>
      <c r="E386" s="13"/>
      <c r="F386" s="4"/>
      <c r="G386" s="4"/>
      <c r="H386" s="4"/>
      <c r="I386" s="14"/>
      <c r="J386" s="193" t="s">
        <v>113</v>
      </c>
      <c r="K386" s="95"/>
      <c r="L386" s="105"/>
      <c r="M386" s="208"/>
      <c r="N386" s="208"/>
      <c r="O386" s="466"/>
    </row>
    <row r="387" spans="1:15" ht="15">
      <c r="A387" s="4"/>
      <c r="B387" s="4"/>
      <c r="C387" s="4"/>
      <c r="D387" s="13"/>
      <c r="E387" s="13"/>
      <c r="F387" s="4"/>
      <c r="G387" s="4"/>
      <c r="H387" s="4"/>
      <c r="I387" s="14"/>
      <c r="J387" s="166">
        <v>3</v>
      </c>
      <c r="K387" s="77" t="s">
        <v>40</v>
      </c>
      <c r="L387" s="77"/>
      <c r="M387" s="79">
        <f>SUM(M388)</f>
        <v>50000</v>
      </c>
      <c r="N387" s="79">
        <f>SUM(N388)</f>
        <v>0</v>
      </c>
      <c r="O387" s="457">
        <f aca="true" t="shared" si="16" ref="O387:O395">AVERAGE(N387/M387*100)</f>
        <v>0</v>
      </c>
    </row>
    <row r="388" spans="1:15" ht="15">
      <c r="A388" s="4"/>
      <c r="B388" s="4"/>
      <c r="C388" s="4"/>
      <c r="D388" s="13"/>
      <c r="E388" s="13"/>
      <c r="F388" s="4"/>
      <c r="G388" s="4"/>
      <c r="H388" s="4"/>
      <c r="I388" s="14"/>
      <c r="J388" s="171">
        <v>32</v>
      </c>
      <c r="K388" s="82" t="s">
        <v>21</v>
      </c>
      <c r="L388" s="82"/>
      <c r="M388" s="84">
        <f>SUM(M389)</f>
        <v>50000</v>
      </c>
      <c r="N388" s="84">
        <f>SUM(N389)</f>
        <v>0</v>
      </c>
      <c r="O388" s="420">
        <f t="shared" si="16"/>
        <v>0</v>
      </c>
    </row>
    <row r="389" spans="1:15" ht="15">
      <c r="A389" s="4"/>
      <c r="B389" s="4"/>
      <c r="C389" s="4"/>
      <c r="D389" s="13"/>
      <c r="E389" s="13"/>
      <c r="F389" s="4"/>
      <c r="G389" s="4"/>
      <c r="H389" s="4"/>
      <c r="I389" s="14"/>
      <c r="J389" s="171">
        <v>323</v>
      </c>
      <c r="K389" s="82" t="s">
        <v>24</v>
      </c>
      <c r="L389" s="82"/>
      <c r="M389" s="84">
        <v>50000</v>
      </c>
      <c r="N389" s="84">
        <v>0</v>
      </c>
      <c r="O389" s="420">
        <f t="shared" si="16"/>
        <v>0</v>
      </c>
    </row>
    <row r="390" spans="1:15" ht="15">
      <c r="A390" s="4"/>
      <c r="B390" s="4"/>
      <c r="C390" s="4"/>
      <c r="D390" s="13"/>
      <c r="E390" s="13"/>
      <c r="F390" s="4"/>
      <c r="G390" s="4"/>
      <c r="H390" s="4"/>
      <c r="I390" s="14"/>
      <c r="J390" s="171">
        <v>3237</v>
      </c>
      <c r="K390" s="82" t="s">
        <v>709</v>
      </c>
      <c r="L390" s="82"/>
      <c r="M390" s="84">
        <v>50000</v>
      </c>
      <c r="N390" s="84">
        <v>0</v>
      </c>
      <c r="O390" s="420">
        <v>0</v>
      </c>
    </row>
    <row r="391" spans="1:15" ht="15">
      <c r="A391" s="4"/>
      <c r="B391" s="4"/>
      <c r="C391" s="4"/>
      <c r="D391" s="13"/>
      <c r="E391" s="13"/>
      <c r="F391" s="4"/>
      <c r="G391" s="4"/>
      <c r="H391" s="4"/>
      <c r="I391" s="14"/>
      <c r="J391" s="171">
        <v>4</v>
      </c>
      <c r="K391" s="82" t="s">
        <v>4</v>
      </c>
      <c r="L391" s="82"/>
      <c r="M391" s="84">
        <f>SUM(M392)</f>
        <v>810000</v>
      </c>
      <c r="N391" s="84">
        <f>SUM(N392)</f>
        <v>0</v>
      </c>
      <c r="O391" s="420">
        <f t="shared" si="16"/>
        <v>0</v>
      </c>
    </row>
    <row r="392" spans="1:15" ht="15">
      <c r="A392" s="4"/>
      <c r="B392" s="4"/>
      <c r="C392" s="4"/>
      <c r="D392" s="13"/>
      <c r="E392" s="13"/>
      <c r="F392" s="4"/>
      <c r="G392" s="4"/>
      <c r="H392" s="4"/>
      <c r="I392" s="14"/>
      <c r="J392" s="96">
        <v>42</v>
      </c>
      <c r="K392" s="82" t="s">
        <v>161</v>
      </c>
      <c r="L392" s="85"/>
      <c r="M392" s="84">
        <f>SUM(M393)</f>
        <v>810000</v>
      </c>
      <c r="N392" s="84">
        <f>SUM(N393)</f>
        <v>0</v>
      </c>
      <c r="O392" s="420">
        <f t="shared" si="16"/>
        <v>0</v>
      </c>
    </row>
    <row r="393" spans="1:15" ht="15">
      <c r="A393" s="4"/>
      <c r="B393" s="4"/>
      <c r="C393" s="4"/>
      <c r="D393" s="13"/>
      <c r="E393" s="13"/>
      <c r="F393" s="4"/>
      <c r="G393" s="4"/>
      <c r="H393" s="4"/>
      <c r="I393" s="14"/>
      <c r="J393" s="96">
        <v>421</v>
      </c>
      <c r="K393" s="82" t="s">
        <v>32</v>
      </c>
      <c r="L393" s="85"/>
      <c r="M393" s="84">
        <v>810000</v>
      </c>
      <c r="N393" s="84">
        <v>0</v>
      </c>
      <c r="O393" s="420">
        <f t="shared" si="16"/>
        <v>0</v>
      </c>
    </row>
    <row r="394" spans="1:15" ht="15">
      <c r="A394" s="4"/>
      <c r="B394" s="4"/>
      <c r="C394" s="4"/>
      <c r="D394" s="13"/>
      <c r="E394" s="13"/>
      <c r="F394" s="4"/>
      <c r="G394" s="4"/>
      <c r="H394" s="4"/>
      <c r="I394" s="14"/>
      <c r="J394" s="96">
        <v>4214</v>
      </c>
      <c r="K394" s="82" t="s">
        <v>347</v>
      </c>
      <c r="L394" s="85"/>
      <c r="M394" s="84">
        <v>810000</v>
      </c>
      <c r="N394" s="84">
        <v>0</v>
      </c>
      <c r="O394" s="420">
        <v>0</v>
      </c>
    </row>
    <row r="395" spans="1:15" ht="15">
      <c r="A395" s="4"/>
      <c r="B395" s="4"/>
      <c r="C395" s="4"/>
      <c r="D395" s="13"/>
      <c r="E395" s="13"/>
      <c r="F395" s="4"/>
      <c r="G395" s="4"/>
      <c r="H395" s="4"/>
      <c r="I395" s="14"/>
      <c r="J395" s="204" t="s">
        <v>104</v>
      </c>
      <c r="K395" s="141" t="s">
        <v>140</v>
      </c>
      <c r="L395" s="148"/>
      <c r="M395" s="164">
        <f>SUM(M397)</f>
        <v>1600000</v>
      </c>
      <c r="N395" s="164">
        <f>SUM(N397)</f>
        <v>0</v>
      </c>
      <c r="O395" s="539">
        <f t="shared" si="16"/>
        <v>0</v>
      </c>
    </row>
    <row r="396" spans="1:15" ht="15">
      <c r="A396" s="4"/>
      <c r="B396" s="4"/>
      <c r="C396" s="4"/>
      <c r="D396" s="13"/>
      <c r="E396" s="13"/>
      <c r="F396" s="4"/>
      <c r="G396" s="4"/>
      <c r="H396" s="4"/>
      <c r="I396" s="14"/>
      <c r="J396" s="193" t="s">
        <v>113</v>
      </c>
      <c r="K396" s="95"/>
      <c r="L396" s="105"/>
      <c r="M396" s="208"/>
      <c r="N396" s="208"/>
      <c r="O396" s="466"/>
    </row>
    <row r="397" spans="1:15" ht="15">
      <c r="A397" s="4"/>
      <c r="B397" s="4"/>
      <c r="C397" s="4"/>
      <c r="D397" s="13"/>
      <c r="E397" s="13"/>
      <c r="F397" s="4"/>
      <c r="G397" s="4"/>
      <c r="H397" s="4"/>
      <c r="I397" s="14"/>
      <c r="J397" s="166">
        <v>4</v>
      </c>
      <c r="K397" s="77" t="s">
        <v>4</v>
      </c>
      <c r="L397" s="77"/>
      <c r="M397" s="79">
        <f>SUM(M398)</f>
        <v>1600000</v>
      </c>
      <c r="N397" s="79">
        <f>SUM(N398)</f>
        <v>0</v>
      </c>
      <c r="O397" s="457">
        <f>AVERAGE(N397/M397*100)</f>
        <v>0</v>
      </c>
    </row>
    <row r="398" spans="1:15" ht="15">
      <c r="A398" s="4"/>
      <c r="B398" s="4"/>
      <c r="C398" s="4"/>
      <c r="D398" s="13"/>
      <c r="E398" s="13"/>
      <c r="F398" s="4"/>
      <c r="G398" s="4"/>
      <c r="H398" s="4"/>
      <c r="I398" s="14"/>
      <c r="J398" s="96">
        <v>42</v>
      </c>
      <c r="K398" s="82" t="s">
        <v>161</v>
      </c>
      <c r="L398" s="85"/>
      <c r="M398" s="84">
        <f>SUM(M399)</f>
        <v>1600000</v>
      </c>
      <c r="N398" s="84">
        <f>SUM(N399)</f>
        <v>0</v>
      </c>
      <c r="O398" s="420">
        <f>AVERAGE(N398/M398*100)</f>
        <v>0</v>
      </c>
    </row>
    <row r="399" spans="1:15" ht="15">
      <c r="A399" s="4"/>
      <c r="B399" s="4"/>
      <c r="C399" s="4"/>
      <c r="D399" s="13"/>
      <c r="E399" s="13"/>
      <c r="F399" s="4"/>
      <c r="G399" s="4"/>
      <c r="H399" s="4"/>
      <c r="I399" s="14"/>
      <c r="J399" s="96">
        <v>421</v>
      </c>
      <c r="K399" s="82" t="s">
        <v>32</v>
      </c>
      <c r="L399" s="85"/>
      <c r="M399" s="84">
        <v>1600000</v>
      </c>
      <c r="N399" s="84">
        <v>0</v>
      </c>
      <c r="O399" s="420">
        <f>AVERAGE(N399/M399*100)</f>
        <v>0</v>
      </c>
    </row>
    <row r="400" spans="1:15" ht="15">
      <c r="A400" s="4"/>
      <c r="B400" s="4"/>
      <c r="C400" s="4"/>
      <c r="D400" s="13"/>
      <c r="E400" s="13"/>
      <c r="F400" s="4"/>
      <c r="G400" s="4"/>
      <c r="H400" s="4"/>
      <c r="I400" s="14"/>
      <c r="J400" s="98">
        <v>4214</v>
      </c>
      <c r="K400" s="87" t="s">
        <v>347</v>
      </c>
      <c r="L400" s="92"/>
      <c r="M400" s="84">
        <v>1600000</v>
      </c>
      <c r="N400" s="84">
        <v>0</v>
      </c>
      <c r="O400" s="420">
        <v>0</v>
      </c>
    </row>
    <row r="401" spans="1:15" ht="15">
      <c r="A401" s="4"/>
      <c r="B401" s="4"/>
      <c r="C401" s="4"/>
      <c r="D401" s="13"/>
      <c r="E401" s="13"/>
      <c r="F401" s="4"/>
      <c r="G401" s="4"/>
      <c r="H401" s="4"/>
      <c r="I401" s="14"/>
      <c r="J401" s="204" t="s">
        <v>104</v>
      </c>
      <c r="K401" s="141" t="s">
        <v>209</v>
      </c>
      <c r="L401" s="553"/>
      <c r="M401" s="528">
        <f>SUM(M403)</f>
        <v>190000</v>
      </c>
      <c r="N401" s="164">
        <f>SUM(N403)</f>
        <v>0</v>
      </c>
      <c r="O401" s="539">
        <f>AVERAGE(N401/M401*100)</f>
        <v>0</v>
      </c>
    </row>
    <row r="402" spans="1:15" ht="15">
      <c r="A402" s="4"/>
      <c r="B402" s="4"/>
      <c r="C402" s="4"/>
      <c r="D402" s="13"/>
      <c r="E402" s="13"/>
      <c r="F402" s="4"/>
      <c r="G402" s="4"/>
      <c r="H402" s="4"/>
      <c r="I402" s="14"/>
      <c r="J402" s="193" t="s">
        <v>113</v>
      </c>
      <c r="K402" s="95"/>
      <c r="L402" s="105"/>
      <c r="M402" s="208"/>
      <c r="N402" s="208"/>
      <c r="O402" s="466"/>
    </row>
    <row r="403" spans="1:15" ht="15">
      <c r="A403" s="4"/>
      <c r="B403" s="4"/>
      <c r="C403" s="4"/>
      <c r="D403" s="13"/>
      <c r="E403" s="13"/>
      <c r="F403" s="4"/>
      <c r="G403" s="4"/>
      <c r="H403" s="4"/>
      <c r="I403" s="14"/>
      <c r="J403" s="166">
        <v>4</v>
      </c>
      <c r="K403" s="77" t="s">
        <v>4</v>
      </c>
      <c r="L403" s="77"/>
      <c r="M403" s="79">
        <f>SUM(M404)</f>
        <v>190000</v>
      </c>
      <c r="N403" s="79">
        <f>SUM(N404)</f>
        <v>0</v>
      </c>
      <c r="O403" s="457">
        <f>AVERAGE(N403/M403*100)</f>
        <v>0</v>
      </c>
    </row>
    <row r="404" spans="1:15" ht="15">
      <c r="A404" s="4"/>
      <c r="B404" s="4"/>
      <c r="C404" s="4"/>
      <c r="D404" s="13"/>
      <c r="E404" s="13"/>
      <c r="F404" s="4"/>
      <c r="G404" s="4"/>
      <c r="H404" s="4"/>
      <c r="I404" s="14"/>
      <c r="J404" s="96">
        <v>42</v>
      </c>
      <c r="K404" s="82" t="s">
        <v>161</v>
      </c>
      <c r="L404" s="85"/>
      <c r="M404" s="84">
        <f>SUM(M405)</f>
        <v>190000</v>
      </c>
      <c r="N404" s="84">
        <f>SUM(N405)</f>
        <v>0</v>
      </c>
      <c r="O404" s="420">
        <f>AVERAGE(N404/M404*100)</f>
        <v>0</v>
      </c>
    </row>
    <row r="405" spans="1:15" ht="15">
      <c r="A405" s="4"/>
      <c r="B405" s="4"/>
      <c r="C405" s="4"/>
      <c r="D405" s="13"/>
      <c r="E405" s="13"/>
      <c r="F405" s="4"/>
      <c r="G405" s="4"/>
      <c r="H405" s="4"/>
      <c r="I405" s="14"/>
      <c r="J405" s="96">
        <v>421</v>
      </c>
      <c r="K405" s="82" t="s">
        <v>32</v>
      </c>
      <c r="L405" s="85"/>
      <c r="M405" s="84">
        <v>190000</v>
      </c>
      <c r="N405" s="84">
        <v>0</v>
      </c>
      <c r="O405" s="420">
        <f>AVERAGE(N405/M405*100)</f>
        <v>0</v>
      </c>
    </row>
    <row r="406" spans="1:15" ht="15">
      <c r="A406" s="4"/>
      <c r="B406" s="4"/>
      <c r="C406" s="4"/>
      <c r="D406" s="13"/>
      <c r="E406" s="13"/>
      <c r="F406" s="4"/>
      <c r="G406" s="4"/>
      <c r="H406" s="4"/>
      <c r="I406" s="14"/>
      <c r="J406" s="96">
        <v>4214</v>
      </c>
      <c r="K406" s="82" t="s">
        <v>347</v>
      </c>
      <c r="L406" s="85"/>
      <c r="M406" s="84">
        <v>190000</v>
      </c>
      <c r="N406" s="84">
        <v>0</v>
      </c>
      <c r="O406" s="420">
        <v>0</v>
      </c>
    </row>
    <row r="407" spans="1:15" ht="15">
      <c r="A407" s="4"/>
      <c r="B407" s="4"/>
      <c r="C407" s="4"/>
      <c r="D407" s="13"/>
      <c r="E407" s="13"/>
      <c r="F407" s="4"/>
      <c r="G407" s="4"/>
      <c r="H407" s="4"/>
      <c r="I407" s="14"/>
      <c r="J407" s="473" t="s">
        <v>753</v>
      </c>
      <c r="K407" s="284"/>
      <c r="L407" s="284"/>
      <c r="M407" s="283">
        <f>SUM(M410)</f>
        <v>100000</v>
      </c>
      <c r="N407" s="283">
        <f>SUM(N410)</f>
        <v>60000</v>
      </c>
      <c r="O407" s="465">
        <f>AVERAGE(N407/M407*100)</f>
        <v>60</v>
      </c>
    </row>
    <row r="408" spans="1:15" ht="15">
      <c r="A408" s="4"/>
      <c r="B408" s="4"/>
      <c r="C408" s="4"/>
      <c r="D408" s="13"/>
      <c r="E408" s="13"/>
      <c r="F408" s="4"/>
      <c r="G408" s="4"/>
      <c r="H408" s="4"/>
      <c r="I408" s="14"/>
      <c r="J408" s="204" t="s">
        <v>68</v>
      </c>
      <c r="K408" s="72" t="s">
        <v>143</v>
      </c>
      <c r="L408" s="72"/>
      <c r="M408" s="527"/>
      <c r="N408" s="527"/>
      <c r="O408" s="543"/>
    </row>
    <row r="409" spans="1:15" ht="15">
      <c r="A409" s="4"/>
      <c r="B409" s="4"/>
      <c r="C409" s="4"/>
      <c r="D409" s="13"/>
      <c r="E409" s="13"/>
      <c r="F409" s="4"/>
      <c r="G409" s="4"/>
      <c r="H409" s="4"/>
      <c r="I409" s="14"/>
      <c r="J409" s="193" t="s">
        <v>113</v>
      </c>
      <c r="K409" s="95"/>
      <c r="L409" s="95"/>
      <c r="M409" s="208"/>
      <c r="N409" s="208"/>
      <c r="O409" s="466"/>
    </row>
    <row r="410" spans="1:15" ht="15">
      <c r="A410" s="4"/>
      <c r="B410" s="4"/>
      <c r="C410" s="4"/>
      <c r="D410" s="13"/>
      <c r="E410" s="13"/>
      <c r="F410" s="4"/>
      <c r="G410" s="4"/>
      <c r="H410" s="4"/>
      <c r="I410" s="14"/>
      <c r="J410" s="99">
        <v>3</v>
      </c>
      <c r="K410" s="77" t="s">
        <v>3</v>
      </c>
      <c r="L410" s="77"/>
      <c r="M410" s="79">
        <f>SUM(M411)</f>
        <v>100000</v>
      </c>
      <c r="N410" s="79">
        <f>SUM(N411)</f>
        <v>60000</v>
      </c>
      <c r="O410" s="457">
        <f aca="true" t="shared" si="17" ref="O410:O415">AVERAGE(N410/M410*100)</f>
        <v>60</v>
      </c>
    </row>
    <row r="411" spans="1:15" ht="15">
      <c r="A411" s="4"/>
      <c r="B411" s="4"/>
      <c r="C411" s="4"/>
      <c r="D411" s="13"/>
      <c r="E411" s="13"/>
      <c r="F411" s="4"/>
      <c r="G411" s="4"/>
      <c r="H411" s="4"/>
      <c r="I411" s="14"/>
      <c r="J411" s="99">
        <v>38</v>
      </c>
      <c r="K411" s="82" t="s">
        <v>163</v>
      </c>
      <c r="L411" s="82"/>
      <c r="M411" s="84">
        <f>SUM(M412)</f>
        <v>100000</v>
      </c>
      <c r="N411" s="84">
        <f>SUM(N412)</f>
        <v>60000</v>
      </c>
      <c r="O411" s="420">
        <f t="shared" si="17"/>
        <v>60</v>
      </c>
    </row>
    <row r="412" spans="1:15" ht="15">
      <c r="A412" s="4"/>
      <c r="B412" s="4"/>
      <c r="C412" s="4"/>
      <c r="D412" s="13"/>
      <c r="E412" s="13"/>
      <c r="F412" s="4"/>
      <c r="G412" s="4"/>
      <c r="H412" s="4"/>
      <c r="I412" s="14"/>
      <c r="J412" s="99">
        <v>382</v>
      </c>
      <c r="K412" s="82" t="s">
        <v>671</v>
      </c>
      <c r="L412" s="82"/>
      <c r="M412" s="84">
        <v>100000</v>
      </c>
      <c r="N412" s="84">
        <f>SUM(N413)</f>
        <v>60000</v>
      </c>
      <c r="O412" s="420">
        <f t="shared" si="17"/>
        <v>60</v>
      </c>
    </row>
    <row r="413" spans="1:15" ht="15">
      <c r="A413" s="4"/>
      <c r="B413" s="4"/>
      <c r="C413" s="4"/>
      <c r="D413" s="13"/>
      <c r="E413" s="13"/>
      <c r="F413" s="4"/>
      <c r="G413" s="4"/>
      <c r="H413" s="4"/>
      <c r="I413" s="14"/>
      <c r="J413" s="109">
        <v>3821</v>
      </c>
      <c r="K413" s="87" t="s">
        <v>671</v>
      </c>
      <c r="L413" s="87"/>
      <c r="M413" s="89">
        <v>100000</v>
      </c>
      <c r="N413" s="84">
        <v>60000</v>
      </c>
      <c r="O413" s="420">
        <f t="shared" si="17"/>
        <v>60</v>
      </c>
    </row>
    <row r="414" spans="1:15" ht="15">
      <c r="A414" s="4"/>
      <c r="B414" s="4"/>
      <c r="C414" s="4"/>
      <c r="D414" s="13"/>
      <c r="E414" s="13"/>
      <c r="F414" s="4"/>
      <c r="G414" s="4"/>
      <c r="H414" s="4"/>
      <c r="I414" s="14"/>
      <c r="J414" s="285" t="s">
        <v>720</v>
      </c>
      <c r="K414" s="284"/>
      <c r="L414" s="286"/>
      <c r="M414" s="283">
        <f>SUM(M415+M421)</f>
        <v>300000</v>
      </c>
      <c r="N414" s="283">
        <f>SUM(N415+N421)</f>
        <v>214308</v>
      </c>
      <c r="O414" s="465">
        <f t="shared" si="17"/>
        <v>71.43599999999999</v>
      </c>
    </row>
    <row r="415" spans="1:15" ht="15">
      <c r="A415" s="4"/>
      <c r="B415" s="4"/>
      <c r="C415" s="4"/>
      <c r="D415" s="13"/>
      <c r="E415" s="13"/>
      <c r="F415" s="4"/>
      <c r="G415" s="4"/>
      <c r="H415" s="4"/>
      <c r="I415" s="14"/>
      <c r="J415" s="204" t="s">
        <v>68</v>
      </c>
      <c r="K415" s="72" t="s">
        <v>143</v>
      </c>
      <c r="L415" s="128"/>
      <c r="M415" s="291">
        <f>SUM(M417)</f>
        <v>90000</v>
      </c>
      <c r="N415" s="291">
        <f>SUM(N417)</f>
        <v>0</v>
      </c>
      <c r="O415" s="454">
        <f t="shared" si="17"/>
        <v>0</v>
      </c>
    </row>
    <row r="416" spans="1:15" ht="15">
      <c r="A416" s="4"/>
      <c r="B416" s="4"/>
      <c r="C416" s="4"/>
      <c r="D416" s="13"/>
      <c r="E416" s="13"/>
      <c r="F416" s="4"/>
      <c r="G416" s="4"/>
      <c r="H416" s="4"/>
      <c r="I416" s="14"/>
      <c r="J416" s="193" t="s">
        <v>154</v>
      </c>
      <c r="K416" s="95"/>
      <c r="L416" s="105"/>
      <c r="M416" s="208"/>
      <c r="N416" s="208"/>
      <c r="O416" s="466"/>
    </row>
    <row r="417" spans="1:15" ht="15">
      <c r="A417" s="4"/>
      <c r="B417" s="4"/>
      <c r="C417" s="4"/>
      <c r="D417" s="13"/>
      <c r="E417" s="13"/>
      <c r="F417" s="4"/>
      <c r="G417" s="4"/>
      <c r="H417" s="4"/>
      <c r="I417" s="14"/>
      <c r="J417" s="99">
        <v>4</v>
      </c>
      <c r="K417" s="77" t="s">
        <v>77</v>
      </c>
      <c r="L417" s="80"/>
      <c r="M417" s="134">
        <f>SUM(M418)</f>
        <v>90000</v>
      </c>
      <c r="N417" s="134">
        <f>SUM(N418)</f>
        <v>0</v>
      </c>
      <c r="O417" s="549">
        <f>AVERAGE(N417/M417*100)</f>
        <v>0</v>
      </c>
    </row>
    <row r="418" spans="1:15" ht="15">
      <c r="A418" s="4"/>
      <c r="B418" s="4"/>
      <c r="C418" s="4"/>
      <c r="D418" s="13"/>
      <c r="E418" s="13"/>
      <c r="F418" s="4"/>
      <c r="G418" s="4"/>
      <c r="H418" s="4"/>
      <c r="I418" s="14"/>
      <c r="J418" s="96">
        <v>42</v>
      </c>
      <c r="K418" s="82" t="s">
        <v>142</v>
      </c>
      <c r="L418" s="85"/>
      <c r="M418" s="84">
        <f>SUM(M419)</f>
        <v>90000</v>
      </c>
      <c r="N418" s="84">
        <f>SUM(N419)</f>
        <v>0</v>
      </c>
      <c r="O418" s="455">
        <f>AVERAGE(N418/M418*100)</f>
        <v>0</v>
      </c>
    </row>
    <row r="419" spans="1:15" ht="15">
      <c r="A419" s="4"/>
      <c r="B419" s="4"/>
      <c r="C419" s="4"/>
      <c r="D419" s="13"/>
      <c r="E419" s="13"/>
      <c r="F419" s="4"/>
      <c r="G419" s="4"/>
      <c r="H419" s="4"/>
      <c r="I419" s="14"/>
      <c r="J419" s="96">
        <v>422</v>
      </c>
      <c r="K419" s="82" t="s">
        <v>33</v>
      </c>
      <c r="L419" s="85"/>
      <c r="M419" s="84">
        <v>90000</v>
      </c>
      <c r="N419" s="84">
        <f>SUM(N420)</f>
        <v>0</v>
      </c>
      <c r="O419" s="455">
        <f>AVERAGE(N419/M419*100)</f>
        <v>0</v>
      </c>
    </row>
    <row r="420" spans="1:15" ht="15">
      <c r="A420" s="4"/>
      <c r="B420" s="4"/>
      <c r="C420" s="4"/>
      <c r="D420" s="13"/>
      <c r="E420" s="13"/>
      <c r="F420" s="4"/>
      <c r="G420" s="4"/>
      <c r="H420" s="4"/>
      <c r="I420" s="14"/>
      <c r="J420" s="98">
        <v>4227</v>
      </c>
      <c r="K420" s="87" t="s">
        <v>350</v>
      </c>
      <c r="L420" s="92"/>
      <c r="M420" s="84">
        <v>90000</v>
      </c>
      <c r="N420" s="84">
        <v>0</v>
      </c>
      <c r="O420" s="455">
        <f>AVERAGE(N420/M420*100)</f>
        <v>0</v>
      </c>
    </row>
    <row r="421" spans="1:15" ht="15">
      <c r="A421" s="4"/>
      <c r="B421" s="4"/>
      <c r="C421" s="4"/>
      <c r="D421" s="13"/>
      <c r="E421" s="13"/>
      <c r="F421" s="4"/>
      <c r="G421" s="4"/>
      <c r="H421" s="4"/>
      <c r="I421" s="14"/>
      <c r="J421" s="204" t="s">
        <v>104</v>
      </c>
      <c r="K421" s="72" t="s">
        <v>167</v>
      </c>
      <c r="L421" s="554"/>
      <c r="M421" s="528">
        <f>SUM(M423)</f>
        <v>210000</v>
      </c>
      <c r="N421" s="164">
        <f>SUM(N423)</f>
        <v>214308</v>
      </c>
      <c r="O421" s="539">
        <f>AVERAGE(N421/M421*100)</f>
        <v>102.05142857142857</v>
      </c>
    </row>
    <row r="422" spans="1:15" ht="15">
      <c r="A422" s="4"/>
      <c r="B422" s="4"/>
      <c r="C422" s="4"/>
      <c r="D422" s="13"/>
      <c r="E422" s="13"/>
      <c r="F422" s="4"/>
      <c r="G422" s="4"/>
      <c r="H422" s="4"/>
      <c r="I422" s="14"/>
      <c r="J422" s="193" t="s">
        <v>159</v>
      </c>
      <c r="K422" s="95"/>
      <c r="L422" s="105"/>
      <c r="M422" s="208"/>
      <c r="N422" s="208"/>
      <c r="O422" s="466"/>
    </row>
    <row r="423" spans="1:15" ht="15">
      <c r="A423" s="4"/>
      <c r="B423" s="4"/>
      <c r="C423" s="4"/>
      <c r="D423" s="13"/>
      <c r="E423" s="13"/>
      <c r="F423" s="4"/>
      <c r="G423" s="4"/>
      <c r="H423" s="4"/>
      <c r="I423" s="14"/>
      <c r="J423" s="99">
        <v>4</v>
      </c>
      <c r="K423" s="77" t="s">
        <v>160</v>
      </c>
      <c r="L423" s="80"/>
      <c r="M423" s="79">
        <f>SUM(M424)</f>
        <v>210000</v>
      </c>
      <c r="N423" s="79">
        <f>SUM(N424)</f>
        <v>214308</v>
      </c>
      <c r="O423" s="457">
        <f>AVERAGE(N423/M423*100)</f>
        <v>102.05142857142857</v>
      </c>
    </row>
    <row r="424" spans="1:15" ht="15">
      <c r="A424" s="4"/>
      <c r="B424" s="4"/>
      <c r="C424" s="4"/>
      <c r="D424" s="13"/>
      <c r="E424" s="13"/>
      <c r="F424" s="4"/>
      <c r="G424" s="4"/>
      <c r="H424" s="4"/>
      <c r="I424" s="14"/>
      <c r="J424" s="96">
        <v>42</v>
      </c>
      <c r="K424" s="82" t="s">
        <v>142</v>
      </c>
      <c r="L424" s="85"/>
      <c r="M424" s="84">
        <f>SUM(M425)</f>
        <v>210000</v>
      </c>
      <c r="N424" s="84">
        <f>SUM(N425)</f>
        <v>214308</v>
      </c>
      <c r="O424" s="420">
        <f>AVERAGE(N424/M424*100)</f>
        <v>102.05142857142857</v>
      </c>
    </row>
    <row r="425" spans="1:15" ht="15">
      <c r="A425" s="4"/>
      <c r="B425" s="4"/>
      <c r="C425" s="4"/>
      <c r="D425" s="13"/>
      <c r="E425" s="13"/>
      <c r="F425" s="4"/>
      <c r="G425" s="4"/>
      <c r="H425" s="4"/>
      <c r="I425" s="14"/>
      <c r="J425" s="96">
        <v>422</v>
      </c>
      <c r="K425" s="82" t="s">
        <v>33</v>
      </c>
      <c r="L425" s="85"/>
      <c r="M425" s="84">
        <v>210000</v>
      </c>
      <c r="N425" s="84">
        <f>SUM(N426)</f>
        <v>214308</v>
      </c>
      <c r="O425" s="420">
        <f>AVERAGE(N425/M425*100)</f>
        <v>102.05142857142857</v>
      </c>
    </row>
    <row r="426" spans="1:15" ht="15">
      <c r="A426" s="4"/>
      <c r="B426" s="4"/>
      <c r="C426" s="4"/>
      <c r="D426" s="13"/>
      <c r="E426" s="13"/>
      <c r="F426" s="4"/>
      <c r="G426" s="4"/>
      <c r="H426" s="4"/>
      <c r="I426" s="14"/>
      <c r="J426" s="96">
        <v>4227</v>
      </c>
      <c r="K426" s="82" t="s">
        <v>350</v>
      </c>
      <c r="L426" s="85"/>
      <c r="M426" s="84">
        <v>210000</v>
      </c>
      <c r="N426" s="84">
        <v>214308</v>
      </c>
      <c r="O426" s="420">
        <v>0</v>
      </c>
    </row>
    <row r="427" spans="1:15" ht="15">
      <c r="A427" s="4"/>
      <c r="B427" s="4"/>
      <c r="C427" s="4"/>
      <c r="D427" s="13"/>
      <c r="E427" s="13"/>
      <c r="F427" s="4"/>
      <c r="G427" s="4"/>
      <c r="H427" s="4"/>
      <c r="I427" s="14"/>
      <c r="J427" s="285" t="s">
        <v>721</v>
      </c>
      <c r="K427" s="284"/>
      <c r="L427" s="286"/>
      <c r="M427" s="283">
        <f>SUM(M428+M434)</f>
        <v>100000</v>
      </c>
      <c r="N427" s="276">
        <f>SUM(N428+N434)</f>
        <v>0</v>
      </c>
      <c r="O427" s="453">
        <f>AVERAGE(N427/M427*100)</f>
        <v>0</v>
      </c>
    </row>
    <row r="428" spans="1:15" ht="15">
      <c r="A428" s="4"/>
      <c r="B428" s="4"/>
      <c r="C428" s="4"/>
      <c r="D428" s="13"/>
      <c r="E428" s="13"/>
      <c r="F428" s="4"/>
      <c r="G428" s="4"/>
      <c r="H428" s="4"/>
      <c r="I428" s="14"/>
      <c r="J428" s="204" t="s">
        <v>68</v>
      </c>
      <c r="K428" s="72" t="s">
        <v>260</v>
      </c>
      <c r="L428" s="128"/>
      <c r="M428" s="164">
        <f>SUM(M430)</f>
        <v>80000</v>
      </c>
      <c r="N428" s="164">
        <f>SUM(N430)</f>
        <v>0</v>
      </c>
      <c r="O428" s="539">
        <f>AVERAGE(N428/M428*100)</f>
        <v>0</v>
      </c>
    </row>
    <row r="429" spans="1:15" ht="15">
      <c r="A429" s="4"/>
      <c r="B429" s="4"/>
      <c r="C429" s="4"/>
      <c r="D429" s="13"/>
      <c r="E429" s="13"/>
      <c r="F429" s="4"/>
      <c r="G429" s="4"/>
      <c r="H429" s="4"/>
      <c r="I429" s="14"/>
      <c r="J429" s="193" t="s">
        <v>159</v>
      </c>
      <c r="K429" s="95"/>
      <c r="L429" s="105"/>
      <c r="M429" s="208"/>
      <c r="N429" s="208"/>
      <c r="O429" s="466"/>
    </row>
    <row r="430" spans="1:15" ht="15">
      <c r="A430" s="4"/>
      <c r="B430" s="4"/>
      <c r="C430" s="4"/>
      <c r="D430" s="13"/>
      <c r="E430" s="13"/>
      <c r="F430" s="4"/>
      <c r="G430" s="4"/>
      <c r="H430" s="4"/>
      <c r="I430" s="14"/>
      <c r="J430" s="99">
        <v>4</v>
      </c>
      <c r="K430" s="77" t="s">
        <v>77</v>
      </c>
      <c r="L430" s="80"/>
      <c r="M430" s="134">
        <f>SUM(M431)</f>
        <v>80000</v>
      </c>
      <c r="N430" s="134">
        <f>SUM(N431)</f>
        <v>0</v>
      </c>
      <c r="O430" s="549">
        <f>AVERAGE(N430/M430*100)</f>
        <v>0</v>
      </c>
    </row>
    <row r="431" spans="1:15" ht="15">
      <c r="A431" s="4"/>
      <c r="B431" s="4"/>
      <c r="C431" s="4"/>
      <c r="D431" s="13"/>
      <c r="E431" s="13"/>
      <c r="F431" s="4"/>
      <c r="G431" s="4"/>
      <c r="H431" s="4"/>
      <c r="I431" s="14"/>
      <c r="J431" s="96">
        <v>42</v>
      </c>
      <c r="K431" s="82" t="s">
        <v>142</v>
      </c>
      <c r="L431" s="85"/>
      <c r="M431" s="84">
        <f>SUM(M432)</f>
        <v>80000</v>
      </c>
      <c r="N431" s="84">
        <f>SUM(N432)</f>
        <v>0</v>
      </c>
      <c r="O431" s="455">
        <f>AVERAGE(N431/M431*100)</f>
        <v>0</v>
      </c>
    </row>
    <row r="432" spans="1:15" ht="15">
      <c r="A432" s="4"/>
      <c r="B432" s="4"/>
      <c r="C432" s="4"/>
      <c r="D432" s="13"/>
      <c r="E432" s="13"/>
      <c r="F432" s="4"/>
      <c r="G432" s="4"/>
      <c r="H432" s="4"/>
      <c r="I432" s="14"/>
      <c r="J432" s="96">
        <v>422</v>
      </c>
      <c r="K432" s="82" t="s">
        <v>33</v>
      </c>
      <c r="L432" s="85"/>
      <c r="M432" s="84">
        <v>80000</v>
      </c>
      <c r="N432" s="84">
        <v>0</v>
      </c>
      <c r="O432" s="455">
        <f>AVERAGE(N432/M432*100)</f>
        <v>0</v>
      </c>
    </row>
    <row r="433" spans="1:15" ht="15">
      <c r="A433" s="4"/>
      <c r="B433" s="4"/>
      <c r="C433" s="4"/>
      <c r="D433" s="13"/>
      <c r="E433" s="13"/>
      <c r="F433" s="4"/>
      <c r="G433" s="4"/>
      <c r="H433" s="4"/>
      <c r="I433" s="14"/>
      <c r="J433" s="98">
        <v>4227</v>
      </c>
      <c r="K433" s="87" t="s">
        <v>350</v>
      </c>
      <c r="L433" s="92"/>
      <c r="M433" s="84">
        <v>80000</v>
      </c>
      <c r="N433" s="84">
        <v>0</v>
      </c>
      <c r="O433" s="455">
        <v>0</v>
      </c>
    </row>
    <row r="434" spans="1:15" ht="15">
      <c r="A434" s="4"/>
      <c r="B434" s="4"/>
      <c r="C434" s="4"/>
      <c r="D434" s="13"/>
      <c r="E434" s="13"/>
      <c r="F434" s="4"/>
      <c r="G434" s="4"/>
      <c r="H434" s="4"/>
      <c r="I434" s="14"/>
      <c r="J434" s="204" t="s">
        <v>68</v>
      </c>
      <c r="K434" s="72" t="s">
        <v>143</v>
      </c>
      <c r="L434" s="554"/>
      <c r="M434" s="528">
        <f>SUM(M436)</f>
        <v>20000</v>
      </c>
      <c r="N434" s="164">
        <f>SUM(N436)</f>
        <v>0</v>
      </c>
      <c r="O434" s="539">
        <f>AVERAGE(N434/M434*100)</f>
        <v>0</v>
      </c>
    </row>
    <row r="435" spans="1:15" ht="15">
      <c r="A435" s="4"/>
      <c r="B435" s="4"/>
      <c r="C435" s="4"/>
      <c r="D435" s="13"/>
      <c r="E435" s="13"/>
      <c r="F435" s="4"/>
      <c r="G435" s="4"/>
      <c r="H435" s="4"/>
      <c r="I435" s="14"/>
      <c r="J435" s="193" t="s">
        <v>159</v>
      </c>
      <c r="K435" s="95"/>
      <c r="L435" s="105"/>
      <c r="M435" s="208"/>
      <c r="N435" s="208"/>
      <c r="O435" s="466"/>
    </row>
    <row r="436" spans="1:15" ht="15">
      <c r="A436" s="4"/>
      <c r="B436" s="4"/>
      <c r="C436" s="4"/>
      <c r="D436" s="13"/>
      <c r="E436" s="13"/>
      <c r="F436" s="4"/>
      <c r="G436" s="4"/>
      <c r="H436" s="4"/>
      <c r="I436" s="14"/>
      <c r="J436" s="99">
        <v>4</v>
      </c>
      <c r="K436" s="77" t="s">
        <v>77</v>
      </c>
      <c r="L436" s="80"/>
      <c r="M436" s="134">
        <f>SUM(M437)</f>
        <v>20000</v>
      </c>
      <c r="N436" s="134">
        <f>SUM(N437)</f>
        <v>0</v>
      </c>
      <c r="O436" s="549">
        <f aca="true" t="shared" si="18" ref="O436:O442">AVERAGE(N436/M436*100)</f>
        <v>0</v>
      </c>
    </row>
    <row r="437" spans="1:15" ht="15">
      <c r="A437" s="4"/>
      <c r="B437" s="4"/>
      <c r="C437" s="4"/>
      <c r="D437" s="13"/>
      <c r="E437" s="13"/>
      <c r="F437" s="4"/>
      <c r="G437" s="4"/>
      <c r="H437" s="4"/>
      <c r="I437" s="14"/>
      <c r="J437" s="96">
        <v>42</v>
      </c>
      <c r="K437" s="82" t="s">
        <v>142</v>
      </c>
      <c r="L437" s="85"/>
      <c r="M437" s="84">
        <f>SUM(M438)</f>
        <v>20000</v>
      </c>
      <c r="N437" s="84">
        <f>SUM(N438)</f>
        <v>0</v>
      </c>
      <c r="O437" s="455">
        <f t="shared" si="18"/>
        <v>0</v>
      </c>
    </row>
    <row r="438" spans="1:15" ht="15">
      <c r="A438" s="4"/>
      <c r="B438" s="4"/>
      <c r="C438" s="4"/>
      <c r="D438" s="13"/>
      <c r="E438" s="13"/>
      <c r="F438" s="4"/>
      <c r="G438" s="4"/>
      <c r="H438" s="4"/>
      <c r="I438" s="14"/>
      <c r="J438" s="96">
        <v>422</v>
      </c>
      <c r="K438" s="82" t="s">
        <v>33</v>
      </c>
      <c r="L438" s="85"/>
      <c r="M438" s="84">
        <v>20000</v>
      </c>
      <c r="N438" s="84">
        <v>0</v>
      </c>
      <c r="O438" s="455">
        <f t="shared" si="18"/>
        <v>0</v>
      </c>
    </row>
    <row r="439" spans="1:15" ht="15">
      <c r="A439" s="4"/>
      <c r="B439" s="4"/>
      <c r="C439" s="4"/>
      <c r="D439" s="13"/>
      <c r="E439" s="13"/>
      <c r="F439" s="4"/>
      <c r="G439" s="4"/>
      <c r="H439" s="4"/>
      <c r="I439" s="14"/>
      <c r="J439" s="96">
        <v>4227</v>
      </c>
      <c r="K439" s="82" t="s">
        <v>350</v>
      </c>
      <c r="L439" s="85"/>
      <c r="M439" s="84">
        <v>20000</v>
      </c>
      <c r="N439" s="84">
        <v>0</v>
      </c>
      <c r="O439" s="455">
        <v>0</v>
      </c>
    </row>
    <row r="440" spans="1:15" ht="15">
      <c r="A440" s="4"/>
      <c r="B440" s="4"/>
      <c r="C440" s="4"/>
      <c r="D440" s="13"/>
      <c r="E440" s="13"/>
      <c r="F440" s="4"/>
      <c r="G440" s="4"/>
      <c r="H440" s="4"/>
      <c r="I440" s="14"/>
      <c r="J440" s="646" t="s">
        <v>190</v>
      </c>
      <c r="K440" s="646"/>
      <c r="L440" s="646"/>
      <c r="M440" s="277">
        <f>SUM(M441+M473+M486+M496+M506)</f>
        <v>10980000</v>
      </c>
      <c r="N440" s="277">
        <f>SUM(N441+N473+N486+N496+N506)</f>
        <v>1441088</v>
      </c>
      <c r="O440" s="451">
        <f t="shared" si="18"/>
        <v>13.124663023679418</v>
      </c>
    </row>
    <row r="441" spans="1:15" ht="15">
      <c r="A441" s="4"/>
      <c r="B441" s="4"/>
      <c r="C441" s="4"/>
      <c r="D441" s="13"/>
      <c r="E441" s="13"/>
      <c r="F441" s="4"/>
      <c r="G441" s="4"/>
      <c r="H441" s="4"/>
      <c r="I441" s="14"/>
      <c r="J441" s="473" t="s">
        <v>191</v>
      </c>
      <c r="K441" s="284"/>
      <c r="L441" s="286"/>
      <c r="M441" s="276">
        <f>SUM(M442+M448+M454+M460)</f>
        <v>9350000</v>
      </c>
      <c r="N441" s="276">
        <f>SUM(N442+N448+N454+N460)</f>
        <v>417686</v>
      </c>
      <c r="O441" s="453">
        <f t="shared" si="18"/>
        <v>4.467229946524064</v>
      </c>
    </row>
    <row r="442" spans="1:15" ht="15">
      <c r="A442" s="4"/>
      <c r="B442" s="4"/>
      <c r="C442" s="4"/>
      <c r="D442" s="13"/>
      <c r="E442" s="13"/>
      <c r="F442" s="4"/>
      <c r="G442" s="4"/>
      <c r="H442" s="4"/>
      <c r="I442" s="14"/>
      <c r="J442" s="204" t="s">
        <v>68</v>
      </c>
      <c r="K442" s="72" t="s">
        <v>180</v>
      </c>
      <c r="L442" s="554"/>
      <c r="M442" s="528">
        <f>SUM(M444)</f>
        <v>5800000</v>
      </c>
      <c r="N442" s="164">
        <f>SUM(N444)</f>
        <v>143518</v>
      </c>
      <c r="O442" s="539">
        <f t="shared" si="18"/>
        <v>2.474448275862069</v>
      </c>
    </row>
    <row r="443" spans="1:15" ht="15">
      <c r="A443" s="4"/>
      <c r="B443" s="4"/>
      <c r="C443" s="4"/>
      <c r="D443" s="13"/>
      <c r="E443" s="13"/>
      <c r="F443" s="4"/>
      <c r="G443" s="4"/>
      <c r="H443" s="4"/>
      <c r="I443" s="14"/>
      <c r="J443" s="193" t="s">
        <v>154</v>
      </c>
      <c r="K443" s="95"/>
      <c r="L443" s="105"/>
      <c r="M443" s="208"/>
      <c r="N443" s="208"/>
      <c r="O443" s="466"/>
    </row>
    <row r="444" spans="1:15" ht="15">
      <c r="A444" s="4"/>
      <c r="B444" s="4"/>
      <c r="C444" s="4"/>
      <c r="D444" s="13"/>
      <c r="E444" s="13"/>
      <c r="F444" s="4"/>
      <c r="G444" s="4"/>
      <c r="H444" s="4"/>
      <c r="I444" s="14"/>
      <c r="J444" s="99">
        <v>4</v>
      </c>
      <c r="K444" s="77" t="s">
        <v>77</v>
      </c>
      <c r="L444" s="80"/>
      <c r="M444" s="134">
        <f>SUM(M446)</f>
        <v>5800000</v>
      </c>
      <c r="N444" s="134">
        <f>SUM(N446)</f>
        <v>143518</v>
      </c>
      <c r="O444" s="549">
        <f>AVERAGE(N444/M444*100)</f>
        <v>2.474448275862069</v>
      </c>
    </row>
    <row r="445" spans="1:15" ht="15">
      <c r="A445" s="4"/>
      <c r="B445" s="4"/>
      <c r="C445" s="4"/>
      <c r="D445" s="13"/>
      <c r="E445" s="13"/>
      <c r="F445" s="4"/>
      <c r="G445" s="4"/>
      <c r="H445" s="4"/>
      <c r="I445" s="14"/>
      <c r="J445" s="96">
        <v>42</v>
      </c>
      <c r="K445" s="82" t="s">
        <v>142</v>
      </c>
      <c r="L445" s="85"/>
      <c r="M445" s="84">
        <f>SUM(M446)</f>
        <v>5800000</v>
      </c>
      <c r="N445" s="84">
        <f>SUM(N446)</f>
        <v>143518</v>
      </c>
      <c r="O445" s="455">
        <f>AVERAGE(N445/M445*100)</f>
        <v>2.474448275862069</v>
      </c>
    </row>
    <row r="446" spans="1:15" ht="15">
      <c r="A446" s="4"/>
      <c r="B446" s="4"/>
      <c r="C446" s="4"/>
      <c r="D446" s="13"/>
      <c r="E446" s="13"/>
      <c r="F446" s="4"/>
      <c r="G446" s="4"/>
      <c r="H446" s="4"/>
      <c r="I446" s="14"/>
      <c r="J446" s="96">
        <v>421</v>
      </c>
      <c r="K446" s="82" t="s">
        <v>32</v>
      </c>
      <c r="L446" s="85"/>
      <c r="M446" s="84">
        <v>5800000</v>
      </c>
      <c r="N446" s="84">
        <f>SUM(N447)</f>
        <v>143518</v>
      </c>
      <c r="O446" s="455">
        <f>AVERAGE(N446/M446*100)</f>
        <v>2.474448275862069</v>
      </c>
    </row>
    <row r="447" spans="1:15" ht="15">
      <c r="A447" s="4"/>
      <c r="B447" s="4"/>
      <c r="C447" s="4"/>
      <c r="D447" s="13"/>
      <c r="E447" s="13"/>
      <c r="F447" s="4"/>
      <c r="G447" s="4"/>
      <c r="H447" s="4"/>
      <c r="I447" s="14"/>
      <c r="J447" s="96">
        <v>4212</v>
      </c>
      <c r="K447" s="82" t="s">
        <v>348</v>
      </c>
      <c r="L447" s="85"/>
      <c r="M447" s="84">
        <v>5800000</v>
      </c>
      <c r="N447" s="84">
        <v>143518</v>
      </c>
      <c r="O447" s="455">
        <f>AVERAGE(N447/M447*100)</f>
        <v>2.474448275862069</v>
      </c>
    </row>
    <row r="448" spans="1:15" ht="15">
      <c r="A448" s="4"/>
      <c r="B448" s="4"/>
      <c r="C448" s="4"/>
      <c r="D448" s="13"/>
      <c r="E448" s="13"/>
      <c r="F448" s="4"/>
      <c r="G448" s="4"/>
      <c r="H448" s="4"/>
      <c r="I448" s="14"/>
      <c r="J448" s="203" t="s">
        <v>68</v>
      </c>
      <c r="K448" s="72" t="s">
        <v>143</v>
      </c>
      <c r="L448" s="128"/>
      <c r="M448" s="164">
        <f>SUM(M450)</f>
        <v>500000</v>
      </c>
      <c r="N448" s="164">
        <f>SUM(N450)</f>
        <v>0</v>
      </c>
      <c r="O448" s="539">
        <f>AVERAGE(N448/M448*100)</f>
        <v>0</v>
      </c>
    </row>
    <row r="449" spans="1:15" ht="15">
      <c r="A449" s="4"/>
      <c r="B449" s="4"/>
      <c r="C449" s="4"/>
      <c r="D449" s="13"/>
      <c r="E449" s="13"/>
      <c r="F449" s="4"/>
      <c r="G449" s="4"/>
      <c r="H449" s="4"/>
      <c r="I449" s="14"/>
      <c r="J449" s="193" t="s">
        <v>154</v>
      </c>
      <c r="K449" s="95"/>
      <c r="L449" s="105"/>
      <c r="M449" s="208"/>
      <c r="N449" s="208"/>
      <c r="O449" s="173"/>
    </row>
    <row r="450" spans="1:15" ht="15">
      <c r="A450" s="4"/>
      <c r="B450" s="4"/>
      <c r="C450" s="4"/>
      <c r="D450" s="13"/>
      <c r="E450" s="13"/>
      <c r="F450" s="4"/>
      <c r="G450" s="4"/>
      <c r="H450" s="4"/>
      <c r="I450" s="14"/>
      <c r="J450" s="99">
        <v>4</v>
      </c>
      <c r="K450" s="77" t="s">
        <v>77</v>
      </c>
      <c r="L450" s="80"/>
      <c r="M450" s="79">
        <f>SUM(M451)</f>
        <v>500000</v>
      </c>
      <c r="N450" s="79">
        <f>SUM(N451)</f>
        <v>0</v>
      </c>
      <c r="O450" s="457">
        <f>AVERAGE(N450/M450*100)</f>
        <v>0</v>
      </c>
    </row>
    <row r="451" spans="1:15" ht="15">
      <c r="A451" s="4"/>
      <c r="B451" s="4"/>
      <c r="C451" s="4"/>
      <c r="D451" s="13"/>
      <c r="E451" s="13"/>
      <c r="F451" s="4"/>
      <c r="G451" s="4"/>
      <c r="H451" s="4"/>
      <c r="I451" s="14"/>
      <c r="J451" s="96">
        <v>42</v>
      </c>
      <c r="K451" s="82" t="s">
        <v>142</v>
      </c>
      <c r="L451" s="85"/>
      <c r="M451" s="84">
        <f>SUM(M452)</f>
        <v>500000</v>
      </c>
      <c r="N451" s="84">
        <f>SUM(N452)</f>
        <v>0</v>
      </c>
      <c r="O451" s="420">
        <f>AVERAGE(N451/M451*100)</f>
        <v>0</v>
      </c>
    </row>
    <row r="452" spans="1:15" ht="15">
      <c r="A452" s="4"/>
      <c r="B452" s="4"/>
      <c r="C452" s="4"/>
      <c r="D452" s="13"/>
      <c r="E452" s="13"/>
      <c r="F452" s="4"/>
      <c r="G452" s="4"/>
      <c r="H452" s="4"/>
      <c r="I452" s="14"/>
      <c r="J452" s="96">
        <v>422</v>
      </c>
      <c r="K452" s="82" t="s">
        <v>33</v>
      </c>
      <c r="L452" s="85"/>
      <c r="M452" s="84">
        <v>500000</v>
      </c>
      <c r="N452" s="84">
        <v>0</v>
      </c>
      <c r="O452" s="420">
        <f>AVERAGE(N452/M452*100)</f>
        <v>0</v>
      </c>
    </row>
    <row r="453" spans="1:15" ht="15">
      <c r="A453" s="4"/>
      <c r="B453" s="4"/>
      <c r="C453" s="4"/>
      <c r="D453" s="13"/>
      <c r="E453" s="13"/>
      <c r="F453" s="4"/>
      <c r="G453" s="4"/>
      <c r="H453" s="4"/>
      <c r="I453" s="14"/>
      <c r="J453" s="98">
        <v>4227</v>
      </c>
      <c r="K453" s="87" t="s">
        <v>350</v>
      </c>
      <c r="L453" s="92"/>
      <c r="M453" s="84">
        <v>500000</v>
      </c>
      <c r="N453" s="84">
        <v>0</v>
      </c>
      <c r="O453" s="420">
        <v>0</v>
      </c>
    </row>
    <row r="454" spans="1:15" ht="15">
      <c r="A454" s="4"/>
      <c r="B454" s="4"/>
      <c r="C454" s="4"/>
      <c r="D454" s="13"/>
      <c r="E454" s="13"/>
      <c r="F454" s="4"/>
      <c r="G454" s="4"/>
      <c r="H454" s="4"/>
      <c r="I454" s="14"/>
      <c r="J454" s="204" t="s">
        <v>104</v>
      </c>
      <c r="K454" s="72" t="s">
        <v>167</v>
      </c>
      <c r="L454" s="554"/>
      <c r="M454" s="528">
        <f>SUM(M456)</f>
        <v>1500000</v>
      </c>
      <c r="N454" s="164">
        <f>SUM(N456)</f>
        <v>0</v>
      </c>
      <c r="O454" s="539">
        <f>AVERAGE(N454/M454*100)</f>
        <v>0</v>
      </c>
    </row>
    <row r="455" spans="1:15" ht="15">
      <c r="A455" s="4"/>
      <c r="B455" s="4"/>
      <c r="C455" s="4"/>
      <c r="D455" s="13"/>
      <c r="E455" s="13"/>
      <c r="F455" s="4"/>
      <c r="G455" s="4"/>
      <c r="H455" s="4"/>
      <c r="I455" s="14"/>
      <c r="J455" s="193" t="s">
        <v>159</v>
      </c>
      <c r="K455" s="95"/>
      <c r="L455" s="105"/>
      <c r="M455" s="208"/>
      <c r="N455" s="208"/>
      <c r="O455" s="173"/>
    </row>
    <row r="456" spans="1:15" ht="15">
      <c r="A456" s="4"/>
      <c r="B456" s="4"/>
      <c r="C456" s="4"/>
      <c r="D456" s="13"/>
      <c r="E456" s="13"/>
      <c r="F456" s="4"/>
      <c r="G456" s="4"/>
      <c r="H456" s="4"/>
      <c r="I456" s="14"/>
      <c r="J456" s="99">
        <v>4</v>
      </c>
      <c r="K456" s="77" t="s">
        <v>160</v>
      </c>
      <c r="L456" s="80"/>
      <c r="M456" s="79">
        <f>SUM(M457)</f>
        <v>1500000</v>
      </c>
      <c r="N456" s="79">
        <f>SUM(N457)</f>
        <v>0</v>
      </c>
      <c r="O456" s="457">
        <f>AVERAGE(N456/M456*100)</f>
        <v>0</v>
      </c>
    </row>
    <row r="457" spans="1:15" ht="15">
      <c r="A457" s="4"/>
      <c r="B457" s="4"/>
      <c r="C457" s="4"/>
      <c r="D457" s="13"/>
      <c r="E457" s="13"/>
      <c r="F457" s="4"/>
      <c r="G457" s="4"/>
      <c r="H457" s="4"/>
      <c r="I457" s="14"/>
      <c r="J457" s="96">
        <v>42</v>
      </c>
      <c r="K457" s="82" t="s">
        <v>142</v>
      </c>
      <c r="L457" s="85"/>
      <c r="M457" s="84">
        <f>SUM(M458)</f>
        <v>1500000</v>
      </c>
      <c r="N457" s="84">
        <f>SUM(N458)</f>
        <v>0</v>
      </c>
      <c r="O457" s="420">
        <f>AVERAGE(N457/M457*100)</f>
        <v>0</v>
      </c>
    </row>
    <row r="458" spans="1:15" ht="15">
      <c r="A458" s="4"/>
      <c r="B458" s="4"/>
      <c r="C458" s="4"/>
      <c r="D458" s="13"/>
      <c r="E458" s="13"/>
      <c r="F458" s="4"/>
      <c r="G458" s="4"/>
      <c r="H458" s="4"/>
      <c r="I458" s="14"/>
      <c r="J458" s="96">
        <v>421</v>
      </c>
      <c r="K458" s="82" t="s">
        <v>32</v>
      </c>
      <c r="L458" s="85"/>
      <c r="M458" s="84">
        <v>1500000</v>
      </c>
      <c r="N458" s="84">
        <v>0</v>
      </c>
      <c r="O458" s="420">
        <f>AVERAGE(N458/M458*100)</f>
        <v>0</v>
      </c>
    </row>
    <row r="459" spans="1:15" ht="15">
      <c r="A459" s="4"/>
      <c r="B459" s="4"/>
      <c r="C459" s="4"/>
      <c r="D459" s="13"/>
      <c r="E459" s="13"/>
      <c r="F459" s="4"/>
      <c r="G459" s="4"/>
      <c r="H459" s="4"/>
      <c r="I459" s="14"/>
      <c r="J459" s="96">
        <v>4212</v>
      </c>
      <c r="K459" s="82" t="s">
        <v>348</v>
      </c>
      <c r="L459" s="85"/>
      <c r="M459" s="84">
        <v>1500000</v>
      </c>
      <c r="N459" s="84">
        <v>0</v>
      </c>
      <c r="O459" s="420">
        <v>0</v>
      </c>
    </row>
    <row r="460" spans="1:15" ht="15">
      <c r="A460" s="4"/>
      <c r="B460" s="4"/>
      <c r="C460" s="4"/>
      <c r="D460" s="13"/>
      <c r="E460" s="13"/>
      <c r="F460" s="4"/>
      <c r="G460" s="4"/>
      <c r="H460" s="4"/>
      <c r="I460" s="14"/>
      <c r="J460" s="170" t="s">
        <v>104</v>
      </c>
      <c r="K460" s="72" t="s">
        <v>140</v>
      </c>
      <c r="L460" s="128"/>
      <c r="M460" s="164">
        <f>SUM(M462+M466)</f>
        <v>1550000</v>
      </c>
      <c r="N460" s="164">
        <f>SUM(N462+N466)</f>
        <v>274168</v>
      </c>
      <c r="O460" s="539">
        <f>AVERAGE(N460/M460*100)</f>
        <v>17.68825806451613</v>
      </c>
    </row>
    <row r="461" spans="1:15" ht="15">
      <c r="A461" s="4"/>
      <c r="B461" s="4"/>
      <c r="C461" s="4"/>
      <c r="D461" s="13"/>
      <c r="E461" s="13"/>
      <c r="F461" s="4"/>
      <c r="G461" s="4"/>
      <c r="H461" s="4"/>
      <c r="I461" s="14"/>
      <c r="J461" s="193" t="s">
        <v>159</v>
      </c>
      <c r="K461" s="95"/>
      <c r="L461" s="105"/>
      <c r="M461" s="208"/>
      <c r="N461" s="208"/>
      <c r="O461" s="466"/>
    </row>
    <row r="462" spans="1:15" ht="15">
      <c r="A462" s="4"/>
      <c r="B462" s="4"/>
      <c r="C462" s="4"/>
      <c r="D462" s="13"/>
      <c r="E462" s="13"/>
      <c r="F462" s="4"/>
      <c r="G462" s="4"/>
      <c r="H462" s="4"/>
      <c r="I462" s="14"/>
      <c r="J462" s="166">
        <v>3</v>
      </c>
      <c r="K462" s="77" t="s">
        <v>40</v>
      </c>
      <c r="L462" s="77"/>
      <c r="M462" s="134">
        <f>SUM(M463)</f>
        <v>100000</v>
      </c>
      <c r="N462" s="134">
        <f>SUM(N463)</f>
        <v>118168</v>
      </c>
      <c r="O462" s="549">
        <f>AVERAGE(N462/M462*100)</f>
        <v>118.168</v>
      </c>
    </row>
    <row r="463" spans="1:15" ht="15">
      <c r="A463" s="4"/>
      <c r="B463" s="4"/>
      <c r="C463" s="4"/>
      <c r="D463" s="13"/>
      <c r="E463" s="13"/>
      <c r="F463" s="4"/>
      <c r="G463" s="4"/>
      <c r="H463" s="4"/>
      <c r="I463" s="14"/>
      <c r="J463" s="171">
        <v>32</v>
      </c>
      <c r="K463" s="77" t="s">
        <v>21</v>
      </c>
      <c r="L463" s="77"/>
      <c r="M463" s="122">
        <f>SUM(M464)</f>
        <v>100000</v>
      </c>
      <c r="N463" s="122">
        <f>SUM(N464)</f>
        <v>118168</v>
      </c>
      <c r="O463" s="455">
        <f aca="true" t="shared" si="19" ref="O463:O472">AVERAGE(N463/M463*100)</f>
        <v>118.168</v>
      </c>
    </row>
    <row r="464" spans="1:15" ht="15">
      <c r="A464" s="4"/>
      <c r="B464" s="4"/>
      <c r="C464" s="4"/>
      <c r="D464" s="13"/>
      <c r="E464" s="13"/>
      <c r="F464" s="4"/>
      <c r="G464" s="4"/>
      <c r="H464" s="4"/>
      <c r="I464" s="14"/>
      <c r="J464" s="171">
        <v>323</v>
      </c>
      <c r="K464" s="77" t="s">
        <v>24</v>
      </c>
      <c r="L464" s="77"/>
      <c r="M464" s="122">
        <v>100000</v>
      </c>
      <c r="N464" s="122">
        <f>SUM(N465)</f>
        <v>118168</v>
      </c>
      <c r="O464" s="455">
        <f t="shared" si="19"/>
        <v>118.168</v>
      </c>
    </row>
    <row r="465" spans="1:15" ht="15">
      <c r="A465" s="4"/>
      <c r="B465" s="4"/>
      <c r="C465" s="4"/>
      <c r="D465" s="13"/>
      <c r="E465" s="13"/>
      <c r="F465" s="4"/>
      <c r="G465" s="4"/>
      <c r="H465" s="4"/>
      <c r="I465" s="14"/>
      <c r="J465" s="171">
        <v>3237</v>
      </c>
      <c r="K465" s="77" t="s">
        <v>709</v>
      </c>
      <c r="L465" s="77"/>
      <c r="M465" s="122">
        <v>100000</v>
      </c>
      <c r="N465" s="122">
        <v>118168</v>
      </c>
      <c r="O465" s="455">
        <f t="shared" si="19"/>
        <v>118.168</v>
      </c>
    </row>
    <row r="466" spans="1:15" ht="15">
      <c r="A466" s="4"/>
      <c r="B466" s="4"/>
      <c r="C466" s="4"/>
      <c r="D466" s="13"/>
      <c r="E466" s="13"/>
      <c r="F466" s="4"/>
      <c r="G466" s="4"/>
      <c r="H466" s="4"/>
      <c r="I466" s="14"/>
      <c r="J466" s="96">
        <v>4</v>
      </c>
      <c r="K466" s="82" t="s">
        <v>160</v>
      </c>
      <c r="L466" s="85"/>
      <c r="M466" s="84">
        <f>SUM(M467+M470)</f>
        <v>1450000</v>
      </c>
      <c r="N466" s="84">
        <f>SUM(N467+N470)</f>
        <v>156000</v>
      </c>
      <c r="O466" s="455">
        <f t="shared" si="19"/>
        <v>10.758620689655173</v>
      </c>
    </row>
    <row r="467" spans="1:15" ht="15">
      <c r="A467" s="4"/>
      <c r="B467" s="4"/>
      <c r="C467" s="4"/>
      <c r="D467" s="13"/>
      <c r="E467" s="13"/>
      <c r="F467" s="4"/>
      <c r="G467" s="4"/>
      <c r="H467" s="4"/>
      <c r="I467" s="14"/>
      <c r="J467" s="171">
        <v>41</v>
      </c>
      <c r="K467" s="200" t="s">
        <v>70</v>
      </c>
      <c r="L467" s="200"/>
      <c r="M467" s="84">
        <f>SUM(M468)</f>
        <v>150000</v>
      </c>
      <c r="N467" s="84">
        <f>SUM(N468)</f>
        <v>156000</v>
      </c>
      <c r="O467" s="455">
        <f t="shared" si="19"/>
        <v>104</v>
      </c>
    </row>
    <row r="468" spans="1:15" ht="15">
      <c r="A468" s="4"/>
      <c r="B468" s="4"/>
      <c r="C468" s="4"/>
      <c r="D468" s="13"/>
      <c r="E468" s="13"/>
      <c r="F468" s="4"/>
      <c r="G468" s="4"/>
      <c r="H468" s="4"/>
      <c r="I468" s="14"/>
      <c r="J468" s="171">
        <v>411</v>
      </c>
      <c r="K468" s="200" t="s">
        <v>247</v>
      </c>
      <c r="L468" s="200"/>
      <c r="M468" s="84">
        <v>150000</v>
      </c>
      <c r="N468" s="84">
        <v>156000</v>
      </c>
      <c r="O468" s="455">
        <f t="shared" si="19"/>
        <v>104</v>
      </c>
    </row>
    <row r="469" spans="1:15" ht="15">
      <c r="A469" s="4"/>
      <c r="B469" s="4"/>
      <c r="C469" s="4"/>
      <c r="D469" s="13"/>
      <c r="E469" s="13"/>
      <c r="F469" s="4"/>
      <c r="G469" s="4"/>
      <c r="H469" s="4"/>
      <c r="I469" s="14"/>
      <c r="J469" s="437">
        <v>4111</v>
      </c>
      <c r="K469" s="438" t="s">
        <v>722</v>
      </c>
      <c r="L469" s="438"/>
      <c r="M469" s="84">
        <v>150000</v>
      </c>
      <c r="N469" s="84">
        <v>156000</v>
      </c>
      <c r="O469" s="455">
        <f t="shared" si="19"/>
        <v>104</v>
      </c>
    </row>
    <row r="470" spans="1:15" ht="15">
      <c r="A470" s="4"/>
      <c r="B470" s="4"/>
      <c r="C470" s="4"/>
      <c r="D470" s="13"/>
      <c r="E470" s="13"/>
      <c r="F470" s="4"/>
      <c r="G470" s="4"/>
      <c r="H470" s="4"/>
      <c r="I470" s="14"/>
      <c r="J470" s="98">
        <v>42</v>
      </c>
      <c r="K470" s="87" t="s">
        <v>142</v>
      </c>
      <c r="L470" s="92"/>
      <c r="M470" s="84">
        <f>SUM(M471)</f>
        <v>1300000</v>
      </c>
      <c r="N470" s="84">
        <f>SUM(N471)</f>
        <v>0</v>
      </c>
      <c r="O470" s="455">
        <f t="shared" si="19"/>
        <v>0</v>
      </c>
    </row>
    <row r="471" spans="1:15" ht="15">
      <c r="A471" s="4"/>
      <c r="B471" s="4"/>
      <c r="C471" s="4"/>
      <c r="D471" s="13"/>
      <c r="E471" s="13"/>
      <c r="F471" s="4"/>
      <c r="G471" s="4"/>
      <c r="H471" s="4"/>
      <c r="I471" s="14"/>
      <c r="J471" s="98">
        <v>421</v>
      </c>
      <c r="K471" s="87" t="s">
        <v>32</v>
      </c>
      <c r="L471" s="92"/>
      <c r="M471" s="84">
        <v>1300000</v>
      </c>
      <c r="N471" s="84">
        <v>0</v>
      </c>
      <c r="O471" s="455">
        <f t="shared" si="19"/>
        <v>0</v>
      </c>
    </row>
    <row r="472" spans="1:15" ht="15">
      <c r="A472" s="4"/>
      <c r="B472" s="4"/>
      <c r="C472" s="4"/>
      <c r="D472" s="13"/>
      <c r="E472" s="13"/>
      <c r="F472" s="4"/>
      <c r="G472" s="4"/>
      <c r="H472" s="4"/>
      <c r="I472" s="14"/>
      <c r="J472" s="98">
        <v>4212</v>
      </c>
      <c r="K472" s="87" t="s">
        <v>348</v>
      </c>
      <c r="L472" s="92"/>
      <c r="M472" s="84">
        <v>1300000</v>
      </c>
      <c r="N472" s="84">
        <v>0</v>
      </c>
      <c r="O472" s="455">
        <f t="shared" si="19"/>
        <v>0</v>
      </c>
    </row>
    <row r="473" spans="1:15" ht="15">
      <c r="A473" s="4"/>
      <c r="B473" s="4"/>
      <c r="C473" s="4"/>
      <c r="D473" s="13"/>
      <c r="E473" s="13"/>
      <c r="F473" s="4"/>
      <c r="G473" s="4"/>
      <c r="H473" s="4"/>
      <c r="I473" s="14"/>
      <c r="J473" s="285" t="s">
        <v>192</v>
      </c>
      <c r="K473" s="284"/>
      <c r="L473" s="286"/>
      <c r="M473" s="283">
        <f>ABS(M476+M480)</f>
        <v>1280000</v>
      </c>
      <c r="N473" s="283">
        <f>ABS(N476+N480)</f>
        <v>852157</v>
      </c>
      <c r="O473" s="465">
        <f>AVERAGE(N473/M473*100)</f>
        <v>66.574765625</v>
      </c>
    </row>
    <row r="474" spans="1:15" ht="15">
      <c r="A474" s="4"/>
      <c r="B474" s="4"/>
      <c r="C474" s="4"/>
      <c r="D474" s="13"/>
      <c r="E474" s="13"/>
      <c r="F474" s="4"/>
      <c r="G474" s="4"/>
      <c r="H474" s="4"/>
      <c r="I474" s="14"/>
      <c r="J474" s="204" t="s">
        <v>104</v>
      </c>
      <c r="K474" s="72" t="s">
        <v>140</v>
      </c>
      <c r="L474" s="128"/>
      <c r="M474" s="527"/>
      <c r="N474" s="527"/>
      <c r="O474" s="543"/>
    </row>
    <row r="475" spans="1:15" ht="15">
      <c r="A475" s="4"/>
      <c r="B475" s="4"/>
      <c r="C475" s="4"/>
      <c r="D475" s="13"/>
      <c r="E475" s="13"/>
      <c r="F475" s="4"/>
      <c r="G475" s="4"/>
      <c r="H475" s="4"/>
      <c r="I475" s="14"/>
      <c r="J475" s="193" t="s">
        <v>114</v>
      </c>
      <c r="K475" s="95"/>
      <c r="L475" s="105"/>
      <c r="M475" s="208"/>
      <c r="N475" s="208"/>
      <c r="O475" s="466"/>
    </row>
    <row r="476" spans="1:15" ht="15">
      <c r="A476" s="4"/>
      <c r="B476" s="4"/>
      <c r="C476" s="4"/>
      <c r="D476" s="13"/>
      <c r="E476" s="13"/>
      <c r="F476" s="4"/>
      <c r="G476" s="4"/>
      <c r="H476" s="4"/>
      <c r="I476" s="14"/>
      <c r="J476" s="166">
        <v>3</v>
      </c>
      <c r="K476" s="77" t="s">
        <v>40</v>
      </c>
      <c r="L476" s="77"/>
      <c r="M476" s="134">
        <f>SUM(M477)</f>
        <v>30000</v>
      </c>
      <c r="N476" s="134">
        <f>SUM(N477)</f>
        <v>0</v>
      </c>
      <c r="O476" s="549">
        <f>AVERAGE(N476/M476*100)</f>
        <v>0</v>
      </c>
    </row>
    <row r="477" spans="1:15" ht="15">
      <c r="A477" s="4"/>
      <c r="B477" s="4"/>
      <c r="C477" s="4"/>
      <c r="D477" s="13"/>
      <c r="E477" s="13"/>
      <c r="F477" s="4"/>
      <c r="G477" s="4"/>
      <c r="H477" s="4"/>
      <c r="I477" s="14"/>
      <c r="J477" s="171">
        <v>32</v>
      </c>
      <c r="K477" s="77" t="s">
        <v>21</v>
      </c>
      <c r="L477" s="77"/>
      <c r="M477" s="122">
        <f>SUM(M478)</f>
        <v>30000</v>
      </c>
      <c r="N477" s="122">
        <f>SUM(N478)</f>
        <v>0</v>
      </c>
      <c r="O477" s="455">
        <f aca="true" t="shared" si="20" ref="O477:O485">AVERAGE(N477/M477*100)</f>
        <v>0</v>
      </c>
    </row>
    <row r="478" spans="1:15" ht="15">
      <c r="A478" s="4"/>
      <c r="B478" s="4"/>
      <c r="C478" s="4"/>
      <c r="D478" s="13"/>
      <c r="E478" s="13"/>
      <c r="F478" s="4"/>
      <c r="G478" s="4"/>
      <c r="H478" s="4"/>
      <c r="I478" s="14"/>
      <c r="J478" s="171">
        <v>323</v>
      </c>
      <c r="K478" s="77" t="s">
        <v>24</v>
      </c>
      <c r="L478" s="77"/>
      <c r="M478" s="122">
        <v>30000</v>
      </c>
      <c r="N478" s="122">
        <v>0</v>
      </c>
      <c r="O478" s="455">
        <f t="shared" si="20"/>
        <v>0</v>
      </c>
    </row>
    <row r="479" spans="1:15" ht="15">
      <c r="A479" s="4"/>
      <c r="B479" s="4"/>
      <c r="C479" s="4"/>
      <c r="D479" s="13"/>
      <c r="E479" s="13"/>
      <c r="F479" s="4"/>
      <c r="G479" s="4"/>
      <c r="H479" s="4"/>
      <c r="I479" s="14"/>
      <c r="J479" s="166">
        <v>3237</v>
      </c>
      <c r="K479" s="77" t="s">
        <v>709</v>
      </c>
      <c r="L479" s="77"/>
      <c r="M479" s="134">
        <v>30000</v>
      </c>
      <c r="N479" s="122">
        <v>0</v>
      </c>
      <c r="O479" s="455">
        <f t="shared" si="20"/>
        <v>0</v>
      </c>
    </row>
    <row r="480" spans="1:15" ht="15">
      <c r="A480" s="4"/>
      <c r="B480" s="4"/>
      <c r="C480" s="4"/>
      <c r="D480" s="13"/>
      <c r="E480" s="13"/>
      <c r="F480" s="4"/>
      <c r="G480" s="4"/>
      <c r="H480" s="4"/>
      <c r="I480" s="14"/>
      <c r="J480" s="99">
        <v>4</v>
      </c>
      <c r="K480" s="77" t="s">
        <v>77</v>
      </c>
      <c r="L480" s="80"/>
      <c r="M480" s="79">
        <f>ABS(M482+M484)</f>
        <v>1250000</v>
      </c>
      <c r="N480" s="84">
        <f>ABS(N482+N484)</f>
        <v>852157</v>
      </c>
      <c r="O480" s="455">
        <f t="shared" si="20"/>
        <v>68.17256</v>
      </c>
    </row>
    <row r="481" spans="1:15" ht="15">
      <c r="A481" s="4"/>
      <c r="B481" s="4"/>
      <c r="C481" s="4"/>
      <c r="D481" s="13"/>
      <c r="E481" s="13"/>
      <c r="F481" s="4"/>
      <c r="G481" s="4"/>
      <c r="H481" s="4"/>
      <c r="I481" s="14"/>
      <c r="J481" s="96">
        <v>42</v>
      </c>
      <c r="K481" s="82" t="s">
        <v>142</v>
      </c>
      <c r="L481" s="85"/>
      <c r="M481" s="84">
        <f>SUM(M482+M484)</f>
        <v>1250000</v>
      </c>
      <c r="N481" s="84">
        <f>SUM(N482+N484)</f>
        <v>852157</v>
      </c>
      <c r="O481" s="455">
        <f t="shared" si="20"/>
        <v>68.17256</v>
      </c>
    </row>
    <row r="482" spans="1:15" ht="15">
      <c r="A482" s="4"/>
      <c r="B482" s="4"/>
      <c r="C482" s="4"/>
      <c r="D482" s="13"/>
      <c r="E482" s="13"/>
      <c r="F482" s="4"/>
      <c r="G482" s="4"/>
      <c r="H482" s="4"/>
      <c r="I482" s="14"/>
      <c r="J482" s="96">
        <v>426</v>
      </c>
      <c r="K482" s="82" t="s">
        <v>35</v>
      </c>
      <c r="L482" s="85"/>
      <c r="M482" s="84">
        <v>50000</v>
      </c>
      <c r="N482" s="84">
        <f>SUM(N483)</f>
        <v>4500</v>
      </c>
      <c r="O482" s="455">
        <f t="shared" si="20"/>
        <v>9</v>
      </c>
    </row>
    <row r="483" spans="1:15" ht="15">
      <c r="A483" s="4"/>
      <c r="B483" s="4"/>
      <c r="C483" s="4"/>
      <c r="D483" s="13"/>
      <c r="E483" s="13"/>
      <c r="F483" s="4"/>
      <c r="G483" s="4"/>
      <c r="H483" s="4"/>
      <c r="I483" s="14"/>
      <c r="J483" s="98">
        <v>4264</v>
      </c>
      <c r="K483" s="87" t="s">
        <v>35</v>
      </c>
      <c r="L483" s="92"/>
      <c r="M483" s="89">
        <v>50000</v>
      </c>
      <c r="N483" s="84">
        <v>4500</v>
      </c>
      <c r="O483" s="455">
        <f t="shared" si="20"/>
        <v>9</v>
      </c>
    </row>
    <row r="484" spans="1:15" ht="15">
      <c r="A484" s="4"/>
      <c r="B484" s="4"/>
      <c r="C484" s="4"/>
      <c r="D484" s="13"/>
      <c r="E484" s="13"/>
      <c r="F484" s="4"/>
      <c r="G484" s="4"/>
      <c r="H484" s="4"/>
      <c r="I484" s="14"/>
      <c r="J484" s="98">
        <v>421</v>
      </c>
      <c r="K484" s="87" t="s">
        <v>32</v>
      </c>
      <c r="L484" s="92"/>
      <c r="M484" s="89">
        <v>1200000</v>
      </c>
      <c r="N484" s="84">
        <f>SUM(N485)</f>
        <v>847657</v>
      </c>
      <c r="O484" s="455">
        <f t="shared" si="20"/>
        <v>70.63808333333334</v>
      </c>
    </row>
    <row r="485" spans="1:15" ht="15">
      <c r="A485" s="4"/>
      <c r="B485" s="4"/>
      <c r="C485" s="4"/>
      <c r="D485" s="13"/>
      <c r="E485" s="13"/>
      <c r="F485" s="4"/>
      <c r="G485" s="4"/>
      <c r="H485" s="4"/>
      <c r="I485" s="14"/>
      <c r="J485" s="98">
        <v>4214</v>
      </c>
      <c r="K485" s="87" t="s">
        <v>347</v>
      </c>
      <c r="L485" s="92"/>
      <c r="M485" s="89">
        <v>1200000</v>
      </c>
      <c r="N485" s="84">
        <v>847657</v>
      </c>
      <c r="O485" s="455">
        <f t="shared" si="20"/>
        <v>70.63808333333334</v>
      </c>
    </row>
    <row r="486" spans="1:15" ht="15">
      <c r="A486" s="4"/>
      <c r="B486" s="4"/>
      <c r="C486" s="4"/>
      <c r="D486" s="13"/>
      <c r="E486" s="13"/>
      <c r="F486" s="4"/>
      <c r="G486" s="4"/>
      <c r="H486" s="4"/>
      <c r="I486" s="14"/>
      <c r="J486" s="287" t="s">
        <v>193</v>
      </c>
      <c r="K486" s="288"/>
      <c r="L486" s="289"/>
      <c r="M486" s="290">
        <f>SUM(M489)</f>
        <v>200000</v>
      </c>
      <c r="N486" s="290">
        <f>SUM(N489)</f>
        <v>161245</v>
      </c>
      <c r="O486" s="555">
        <f>AVERAGE(N486/M486*100)</f>
        <v>80.6225</v>
      </c>
    </row>
    <row r="487" spans="1:15" ht="15">
      <c r="A487" s="4"/>
      <c r="B487" s="4"/>
      <c r="C487" s="4"/>
      <c r="D487" s="13"/>
      <c r="E487" s="13"/>
      <c r="F487" s="4"/>
      <c r="G487" s="4"/>
      <c r="H487" s="4"/>
      <c r="I487" s="14"/>
      <c r="J487" s="204" t="s">
        <v>105</v>
      </c>
      <c r="K487" s="141" t="s">
        <v>143</v>
      </c>
      <c r="L487" s="148"/>
      <c r="M487" s="527"/>
      <c r="N487" s="527"/>
      <c r="O487" s="528"/>
    </row>
    <row r="488" spans="1:15" ht="15">
      <c r="A488" s="4"/>
      <c r="B488" s="4"/>
      <c r="C488" s="4"/>
      <c r="D488" s="13"/>
      <c r="E488" s="13"/>
      <c r="F488" s="4"/>
      <c r="G488" s="4"/>
      <c r="H488" s="4"/>
      <c r="I488" s="14"/>
      <c r="J488" s="193" t="s">
        <v>113</v>
      </c>
      <c r="K488" s="95"/>
      <c r="L488" s="105"/>
      <c r="M488" s="206"/>
      <c r="N488" s="206"/>
      <c r="O488" s="174"/>
    </row>
    <row r="489" spans="1:15" ht="15">
      <c r="A489" s="4"/>
      <c r="B489" s="4"/>
      <c r="C489" s="4"/>
      <c r="D489" s="13"/>
      <c r="E489" s="13"/>
      <c r="F489" s="4"/>
      <c r="G489" s="4"/>
      <c r="H489" s="4"/>
      <c r="I489" s="14"/>
      <c r="J489" s="556">
        <v>4</v>
      </c>
      <c r="K489" s="77" t="s">
        <v>45</v>
      </c>
      <c r="L489" s="80"/>
      <c r="M489" s="79">
        <f>SUM(M490+M493)</f>
        <v>200000</v>
      </c>
      <c r="N489" s="79">
        <f>SUM(N493)</f>
        <v>161245</v>
      </c>
      <c r="O489" s="457">
        <f aca="true" t="shared" si="21" ref="O489:O496">AVERAGE(N489/M489*100)</f>
        <v>80.6225</v>
      </c>
    </row>
    <row r="490" spans="1:15" ht="15">
      <c r="A490" s="4"/>
      <c r="B490" s="4"/>
      <c r="C490" s="4"/>
      <c r="D490" s="13"/>
      <c r="E490" s="13"/>
      <c r="F490" s="4"/>
      <c r="G490" s="4"/>
      <c r="H490" s="4"/>
      <c r="I490" s="14"/>
      <c r="J490" s="202">
        <v>41</v>
      </c>
      <c r="K490" s="82" t="s">
        <v>158</v>
      </c>
      <c r="L490" s="85"/>
      <c r="M490" s="84">
        <f>SUM(M491)</f>
        <v>50000</v>
      </c>
      <c r="N490" s="84">
        <f>SUM(N491)</f>
        <v>0</v>
      </c>
      <c r="O490" s="420">
        <f t="shared" si="21"/>
        <v>0</v>
      </c>
    </row>
    <row r="491" spans="1:15" ht="15">
      <c r="A491" s="4"/>
      <c r="B491" s="4"/>
      <c r="C491" s="4"/>
      <c r="D491" s="13"/>
      <c r="E491" s="13"/>
      <c r="F491" s="4"/>
      <c r="G491" s="4"/>
      <c r="H491" s="4"/>
      <c r="I491" s="14"/>
      <c r="J491" s="202">
        <v>412</v>
      </c>
      <c r="K491" s="82" t="s">
        <v>120</v>
      </c>
      <c r="L491" s="85"/>
      <c r="M491" s="84">
        <v>50000</v>
      </c>
      <c r="N491" s="84">
        <v>0</v>
      </c>
      <c r="O491" s="420">
        <f t="shared" si="21"/>
        <v>0</v>
      </c>
    </row>
    <row r="492" spans="1:15" ht="15">
      <c r="A492" s="4"/>
      <c r="B492" s="4"/>
      <c r="C492" s="4"/>
      <c r="D492" s="13"/>
      <c r="E492" s="13"/>
      <c r="F492" s="4"/>
      <c r="G492" s="4"/>
      <c r="H492" s="4"/>
      <c r="I492" s="14"/>
      <c r="J492" s="202">
        <v>4126</v>
      </c>
      <c r="K492" s="82" t="s">
        <v>723</v>
      </c>
      <c r="L492" s="85"/>
      <c r="M492" s="84">
        <v>50000</v>
      </c>
      <c r="N492" s="84">
        <v>0</v>
      </c>
      <c r="O492" s="420">
        <f t="shared" si="21"/>
        <v>0</v>
      </c>
    </row>
    <row r="493" spans="1:15" ht="15">
      <c r="A493" s="4"/>
      <c r="B493" s="4"/>
      <c r="C493" s="4"/>
      <c r="D493" s="13"/>
      <c r="E493" s="13"/>
      <c r="F493" s="4"/>
      <c r="G493" s="4"/>
      <c r="H493" s="4"/>
      <c r="I493" s="14"/>
      <c r="J493" s="202">
        <v>45</v>
      </c>
      <c r="K493" s="82" t="s">
        <v>36</v>
      </c>
      <c r="L493" s="85"/>
      <c r="M493" s="84">
        <f>SUM(M494)</f>
        <v>150000</v>
      </c>
      <c r="N493" s="84">
        <f>SUM(N494)</f>
        <v>161245</v>
      </c>
      <c r="O493" s="420">
        <f t="shared" si="21"/>
        <v>107.49666666666667</v>
      </c>
    </row>
    <row r="494" spans="1:15" ht="15">
      <c r="A494" s="4"/>
      <c r="B494" s="4"/>
      <c r="C494" s="4"/>
      <c r="D494" s="13"/>
      <c r="E494" s="13"/>
      <c r="F494" s="4"/>
      <c r="G494" s="4"/>
      <c r="H494" s="4"/>
      <c r="I494" s="14"/>
      <c r="J494" s="202">
        <v>451</v>
      </c>
      <c r="K494" s="82" t="s">
        <v>131</v>
      </c>
      <c r="L494" s="85"/>
      <c r="M494" s="84">
        <v>150000</v>
      </c>
      <c r="N494" s="84">
        <f>SUM(N495)</f>
        <v>161245</v>
      </c>
      <c r="O494" s="420">
        <f t="shared" si="21"/>
        <v>107.49666666666667</v>
      </c>
    </row>
    <row r="495" spans="1:15" ht="15">
      <c r="A495" s="4"/>
      <c r="B495" s="4"/>
      <c r="C495" s="4"/>
      <c r="D495" s="13"/>
      <c r="E495" s="13"/>
      <c r="F495" s="4"/>
      <c r="G495" s="4"/>
      <c r="H495" s="4"/>
      <c r="I495" s="14"/>
      <c r="J495" s="202">
        <v>4511</v>
      </c>
      <c r="K495" s="82" t="s">
        <v>131</v>
      </c>
      <c r="L495" s="85"/>
      <c r="M495" s="84">
        <v>150000</v>
      </c>
      <c r="N495" s="84">
        <v>161245</v>
      </c>
      <c r="O495" s="420">
        <f t="shared" si="21"/>
        <v>107.49666666666667</v>
      </c>
    </row>
    <row r="496" spans="1:15" ht="15">
      <c r="A496" s="4"/>
      <c r="B496" s="4"/>
      <c r="C496" s="4"/>
      <c r="D496" s="13"/>
      <c r="E496" s="13"/>
      <c r="F496" s="4"/>
      <c r="G496" s="4"/>
      <c r="H496" s="4"/>
      <c r="I496" s="14"/>
      <c r="J496" s="473" t="s">
        <v>194</v>
      </c>
      <c r="K496" s="284"/>
      <c r="L496" s="284"/>
      <c r="M496" s="283">
        <f>SUM(M499)</f>
        <v>50000</v>
      </c>
      <c r="N496" s="283">
        <f>SUM(N499)</f>
        <v>10000</v>
      </c>
      <c r="O496" s="465">
        <f t="shared" si="21"/>
        <v>20</v>
      </c>
    </row>
    <row r="497" spans="1:15" ht="15">
      <c r="A497" s="4"/>
      <c r="B497" s="4"/>
      <c r="C497" s="4"/>
      <c r="D497" s="13"/>
      <c r="E497" s="13"/>
      <c r="F497" s="4"/>
      <c r="G497" s="4"/>
      <c r="H497" s="4"/>
      <c r="I497" s="14"/>
      <c r="J497" s="204" t="s">
        <v>276</v>
      </c>
      <c r="K497" s="72"/>
      <c r="L497" s="72"/>
      <c r="M497" s="527"/>
      <c r="N497" s="527"/>
      <c r="O497" s="543"/>
    </row>
    <row r="498" spans="1:15" ht="15">
      <c r="A498" s="4"/>
      <c r="B498" s="4"/>
      <c r="C498" s="4"/>
      <c r="D498" s="13"/>
      <c r="E498" s="13"/>
      <c r="F498" s="4"/>
      <c r="G498" s="4"/>
      <c r="H498" s="4"/>
      <c r="I498" s="14"/>
      <c r="J498" s="193" t="s">
        <v>113</v>
      </c>
      <c r="K498" s="95"/>
      <c r="L498" s="95"/>
      <c r="M498" s="208"/>
      <c r="N498" s="208"/>
      <c r="O498" s="466"/>
    </row>
    <row r="499" spans="1:15" ht="15">
      <c r="A499" s="4"/>
      <c r="B499" s="4"/>
      <c r="C499" s="4"/>
      <c r="D499" s="13"/>
      <c r="E499" s="13"/>
      <c r="F499" s="4"/>
      <c r="G499" s="4"/>
      <c r="H499" s="4"/>
      <c r="I499" s="14"/>
      <c r="J499" s="556">
        <v>4</v>
      </c>
      <c r="K499" s="77" t="s">
        <v>45</v>
      </c>
      <c r="L499" s="80"/>
      <c r="M499" s="134">
        <f>SUM(M503)</f>
        <v>50000</v>
      </c>
      <c r="N499" s="134">
        <f>SUM(N500)</f>
        <v>10000</v>
      </c>
      <c r="O499" s="549">
        <f>AVERAGE(N499/M499*100)</f>
        <v>20</v>
      </c>
    </row>
    <row r="500" spans="1:15" ht="15">
      <c r="A500" s="4"/>
      <c r="B500" s="4"/>
      <c r="C500" s="4"/>
      <c r="D500" s="13"/>
      <c r="E500" s="13"/>
      <c r="F500" s="4"/>
      <c r="G500" s="4"/>
      <c r="H500" s="4"/>
      <c r="I500" s="14"/>
      <c r="J500" s="202">
        <v>41</v>
      </c>
      <c r="K500" s="82" t="s">
        <v>158</v>
      </c>
      <c r="L500" s="85"/>
      <c r="M500" s="122">
        <v>0</v>
      </c>
      <c r="N500" s="122">
        <f>SUM(N501)</f>
        <v>10000</v>
      </c>
      <c r="O500" s="455">
        <v>0</v>
      </c>
    </row>
    <row r="501" spans="1:15" ht="15">
      <c r="A501" s="4"/>
      <c r="B501" s="4"/>
      <c r="C501" s="4"/>
      <c r="D501" s="13"/>
      <c r="E501" s="13"/>
      <c r="F501" s="4"/>
      <c r="G501" s="4"/>
      <c r="H501" s="4"/>
      <c r="I501" s="14"/>
      <c r="J501" s="202">
        <v>412</v>
      </c>
      <c r="K501" s="82" t="s">
        <v>120</v>
      </c>
      <c r="L501" s="85"/>
      <c r="M501" s="122">
        <v>0</v>
      </c>
      <c r="N501" s="122">
        <f>SUM(N502)</f>
        <v>10000</v>
      </c>
      <c r="O501" s="455">
        <v>0</v>
      </c>
    </row>
    <row r="502" spans="1:15" ht="15">
      <c r="A502" s="4"/>
      <c r="B502" s="4"/>
      <c r="C502" s="4"/>
      <c r="D502" s="13"/>
      <c r="E502" s="13"/>
      <c r="F502" s="4"/>
      <c r="G502" s="4"/>
      <c r="H502" s="4"/>
      <c r="I502" s="14"/>
      <c r="J502" s="202">
        <v>4126</v>
      </c>
      <c r="K502" s="82" t="s">
        <v>723</v>
      </c>
      <c r="L502" s="85"/>
      <c r="M502" s="122">
        <v>0</v>
      </c>
      <c r="N502" s="122">
        <v>10000</v>
      </c>
      <c r="O502" s="455">
        <v>0</v>
      </c>
    </row>
    <row r="503" spans="1:15" ht="15">
      <c r="A503" s="4"/>
      <c r="B503" s="4"/>
      <c r="C503" s="4"/>
      <c r="D503" s="13"/>
      <c r="E503" s="13"/>
      <c r="F503" s="4"/>
      <c r="G503" s="4"/>
      <c r="H503" s="4"/>
      <c r="I503" s="14"/>
      <c r="J503" s="96">
        <v>42</v>
      </c>
      <c r="K503" s="82" t="s">
        <v>164</v>
      </c>
      <c r="L503" s="82"/>
      <c r="M503" s="84">
        <f>SUM(M504)</f>
        <v>50000</v>
      </c>
      <c r="N503" s="84">
        <f>SUM(N504)</f>
        <v>0</v>
      </c>
      <c r="O503" s="455">
        <f>AVERAGE(N503/M503*100)</f>
        <v>0</v>
      </c>
    </row>
    <row r="504" spans="1:15" ht="15">
      <c r="A504" s="4"/>
      <c r="B504" s="4"/>
      <c r="C504" s="4"/>
      <c r="D504" s="13"/>
      <c r="E504" s="13"/>
      <c r="F504" s="4"/>
      <c r="G504" s="4"/>
      <c r="H504" s="4"/>
      <c r="I504" s="14"/>
      <c r="J504" s="96">
        <v>426</v>
      </c>
      <c r="K504" s="82" t="s">
        <v>35</v>
      </c>
      <c r="L504" s="82"/>
      <c r="M504" s="84">
        <v>50000</v>
      </c>
      <c r="N504" s="84">
        <v>0</v>
      </c>
      <c r="O504" s="455">
        <f>AVERAGE(N504/M504*100)</f>
        <v>0</v>
      </c>
    </row>
    <row r="505" spans="1:15" ht="15">
      <c r="A505" s="4"/>
      <c r="B505" s="4"/>
      <c r="C505" s="4"/>
      <c r="D505" s="13"/>
      <c r="E505" s="13"/>
      <c r="F505" s="4"/>
      <c r="G505" s="4"/>
      <c r="H505" s="4"/>
      <c r="I505" s="14"/>
      <c r="J505" s="96">
        <v>4264</v>
      </c>
      <c r="K505" s="82" t="s">
        <v>120</v>
      </c>
      <c r="L505" s="82"/>
      <c r="M505" s="84">
        <v>50000</v>
      </c>
      <c r="N505" s="84">
        <v>0</v>
      </c>
      <c r="O505" s="455">
        <f>AVERAGE(N505/M505*100)</f>
        <v>0</v>
      </c>
    </row>
    <row r="506" spans="1:15" ht="15">
      <c r="A506" s="4"/>
      <c r="B506" s="4"/>
      <c r="C506" s="4"/>
      <c r="D506" s="13"/>
      <c r="E506" s="13"/>
      <c r="F506" s="4"/>
      <c r="G506" s="4"/>
      <c r="H506" s="4"/>
      <c r="I506" s="14"/>
      <c r="J506" s="473" t="s">
        <v>205</v>
      </c>
      <c r="K506" s="284"/>
      <c r="L506" s="284"/>
      <c r="M506" s="283">
        <f>SUM(M509)</f>
        <v>100000</v>
      </c>
      <c r="N506" s="283">
        <f>SUM(N509)</f>
        <v>0</v>
      </c>
      <c r="O506" s="465">
        <f>AVERAGE(N506/M506*100)</f>
        <v>0</v>
      </c>
    </row>
    <row r="507" spans="1:15" ht="15">
      <c r="A507" s="4"/>
      <c r="B507" s="4"/>
      <c r="C507" s="4"/>
      <c r="D507" s="13"/>
      <c r="E507" s="13"/>
      <c r="F507" s="4"/>
      <c r="G507" s="4"/>
      <c r="H507" s="4"/>
      <c r="I507" s="14"/>
      <c r="J507" s="204" t="s">
        <v>754</v>
      </c>
      <c r="K507" s="72" t="s">
        <v>143</v>
      </c>
      <c r="L507" s="72"/>
      <c r="M507" s="527"/>
      <c r="N507" s="527"/>
      <c r="O507" s="543"/>
    </row>
    <row r="508" spans="1:15" ht="15">
      <c r="A508" s="4"/>
      <c r="B508" s="4"/>
      <c r="C508" s="4"/>
      <c r="D508" s="13"/>
      <c r="E508" s="13"/>
      <c r="F508" s="4"/>
      <c r="G508" s="4"/>
      <c r="H508" s="4"/>
      <c r="I508" s="14"/>
      <c r="J508" s="193" t="s">
        <v>113</v>
      </c>
      <c r="K508" s="95"/>
      <c r="L508" s="95"/>
      <c r="M508" s="208"/>
      <c r="N508" s="208"/>
      <c r="O508" s="466"/>
    </row>
    <row r="509" spans="1:15" ht="15">
      <c r="A509" s="4"/>
      <c r="B509" s="4"/>
      <c r="C509" s="4"/>
      <c r="D509" s="13"/>
      <c r="E509" s="13"/>
      <c r="F509" s="4"/>
      <c r="G509" s="4"/>
      <c r="H509" s="4"/>
      <c r="I509" s="14"/>
      <c r="J509" s="166">
        <v>4</v>
      </c>
      <c r="K509" s="557" t="s">
        <v>165</v>
      </c>
      <c r="L509" s="557"/>
      <c r="M509" s="134">
        <f>SUM(M510)</f>
        <v>100000</v>
      </c>
      <c r="N509" s="134">
        <f>SUM(N510)</f>
        <v>0</v>
      </c>
      <c r="O509" s="549">
        <f>AVERAGE(N509/M509*100)</f>
        <v>0</v>
      </c>
    </row>
    <row r="510" spans="1:15" ht="15">
      <c r="A510" s="4"/>
      <c r="B510" s="4"/>
      <c r="C510" s="4"/>
      <c r="D510" s="13"/>
      <c r="E510" s="13"/>
      <c r="F510" s="4"/>
      <c r="G510" s="4"/>
      <c r="H510" s="4"/>
      <c r="I510" s="14"/>
      <c r="J510" s="96">
        <v>42</v>
      </c>
      <c r="K510" s="82" t="s">
        <v>31</v>
      </c>
      <c r="L510" s="85"/>
      <c r="M510" s="122">
        <f>SUM(M511)</f>
        <v>100000</v>
      </c>
      <c r="N510" s="122">
        <f>SUM(N511)</f>
        <v>0</v>
      </c>
      <c r="O510" s="455">
        <f>AVERAGE(N510/M510*100)</f>
        <v>0</v>
      </c>
    </row>
    <row r="511" spans="1:15" ht="15">
      <c r="A511" s="4"/>
      <c r="B511" s="4"/>
      <c r="C511" s="4"/>
      <c r="D511" s="13"/>
      <c r="E511" s="13"/>
      <c r="F511" s="4"/>
      <c r="G511" s="4"/>
      <c r="H511" s="4"/>
      <c r="I511" s="14"/>
      <c r="J511" s="96">
        <v>422</v>
      </c>
      <c r="K511" s="82" t="s">
        <v>33</v>
      </c>
      <c r="L511" s="85"/>
      <c r="M511" s="122">
        <v>100000</v>
      </c>
      <c r="N511" s="122">
        <v>0</v>
      </c>
      <c r="O511" s="455">
        <f>AVERAGE(N511/M511*100)</f>
        <v>0</v>
      </c>
    </row>
    <row r="512" spans="1:15" ht="15">
      <c r="A512" s="4"/>
      <c r="B512" s="4"/>
      <c r="C512" s="4"/>
      <c r="D512" s="13"/>
      <c r="E512" s="13"/>
      <c r="F512" s="4"/>
      <c r="G512" s="4"/>
      <c r="H512" s="4"/>
      <c r="I512" s="14"/>
      <c r="J512" s="96">
        <v>4227</v>
      </c>
      <c r="K512" s="82" t="s">
        <v>350</v>
      </c>
      <c r="L512" s="85"/>
      <c r="M512" s="122">
        <v>100000</v>
      </c>
      <c r="N512" s="122">
        <v>0</v>
      </c>
      <c r="O512" s="455">
        <v>0</v>
      </c>
    </row>
    <row r="513" spans="1:15" ht="15">
      <c r="A513" s="4"/>
      <c r="B513" s="4"/>
      <c r="C513" s="4"/>
      <c r="D513" s="13"/>
      <c r="E513" s="13"/>
      <c r="F513" s="4"/>
      <c r="G513" s="4"/>
      <c r="H513" s="4"/>
      <c r="I513" s="14"/>
      <c r="J513" s="635" t="s">
        <v>215</v>
      </c>
      <c r="K513" s="635"/>
      <c r="L513" s="635"/>
      <c r="M513" s="273">
        <f>SUM(M515+M533)</f>
        <v>1744844</v>
      </c>
      <c r="N513" s="273">
        <f>SUM(N515+N533)</f>
        <v>646382</v>
      </c>
      <c r="O513" s="517">
        <f>AVERAGE(N513/M513*100)</f>
        <v>37.045260206643114</v>
      </c>
    </row>
    <row r="514" spans="1:15" ht="15">
      <c r="A514" s="4"/>
      <c r="B514" s="4"/>
      <c r="C514" s="4"/>
      <c r="D514" s="13"/>
      <c r="E514" s="13"/>
      <c r="F514" s="4"/>
      <c r="G514" s="4"/>
      <c r="H514" s="4"/>
      <c r="I514" s="14"/>
      <c r="J514" s="474" t="s">
        <v>277</v>
      </c>
      <c r="K514" s="559"/>
      <c r="L514" s="560"/>
      <c r="M514" s="276">
        <f>SUM(M515+M533)</f>
        <v>1744844</v>
      </c>
      <c r="N514" s="276">
        <f>SUM(N515+N533)</f>
        <v>646382</v>
      </c>
      <c r="O514" s="453">
        <f>AVERAGE(N514/M514*100)</f>
        <v>37.045260206643114</v>
      </c>
    </row>
    <row r="515" spans="1:15" ht="15">
      <c r="A515" s="4"/>
      <c r="B515" s="4"/>
      <c r="C515" s="4"/>
      <c r="D515" s="13"/>
      <c r="E515" s="13"/>
      <c r="F515" s="4"/>
      <c r="G515" s="4"/>
      <c r="H515" s="4"/>
      <c r="I515" s="14"/>
      <c r="J515" s="561" t="s">
        <v>104</v>
      </c>
      <c r="K515" s="547" t="s">
        <v>263</v>
      </c>
      <c r="L515" s="562"/>
      <c r="M515" s="558">
        <f>SUM(M517+M524)</f>
        <v>1644844</v>
      </c>
      <c r="N515" s="563">
        <f>SUM(N517+N524)</f>
        <v>646382</v>
      </c>
      <c r="O515" s="564">
        <f>AVERAGE(N515/M515*100)</f>
        <v>39.29746529154133</v>
      </c>
    </row>
    <row r="516" spans="1:15" ht="15">
      <c r="A516" s="4"/>
      <c r="B516" s="4"/>
      <c r="C516" s="4"/>
      <c r="D516" s="13"/>
      <c r="E516" s="13"/>
      <c r="F516" s="4"/>
      <c r="G516" s="4"/>
      <c r="H516" s="4"/>
      <c r="I516" s="14"/>
      <c r="J516" s="193" t="s">
        <v>117</v>
      </c>
      <c r="K516" s="95"/>
      <c r="L516" s="105"/>
      <c r="M516" s="208"/>
      <c r="N516" s="208"/>
      <c r="O516" s="466"/>
    </row>
    <row r="517" spans="1:15" ht="15">
      <c r="A517" s="4"/>
      <c r="B517" s="4"/>
      <c r="C517" s="4"/>
      <c r="D517" s="13"/>
      <c r="E517" s="13"/>
      <c r="F517" s="4"/>
      <c r="G517" s="4"/>
      <c r="H517" s="4"/>
      <c r="I517" s="14"/>
      <c r="J517" s="166">
        <v>3</v>
      </c>
      <c r="K517" s="77" t="s">
        <v>40</v>
      </c>
      <c r="L517" s="77"/>
      <c r="M517" s="79">
        <f>SUM(M518+M521)</f>
        <v>187500</v>
      </c>
      <c r="N517" s="79">
        <f>SUM(N518+N521)</f>
        <v>88538</v>
      </c>
      <c r="O517" s="457">
        <f>AVERAGE(N517/M517*100)</f>
        <v>47.22026666666667</v>
      </c>
    </row>
    <row r="518" spans="1:15" ht="15">
      <c r="A518" s="4"/>
      <c r="B518" s="4"/>
      <c r="C518" s="4"/>
      <c r="D518" s="13"/>
      <c r="E518" s="13"/>
      <c r="F518" s="4"/>
      <c r="G518" s="4"/>
      <c r="H518" s="4"/>
      <c r="I518" s="14"/>
      <c r="J518" s="171">
        <v>31</v>
      </c>
      <c r="K518" s="77" t="s">
        <v>20</v>
      </c>
      <c r="L518" s="77"/>
      <c r="M518" s="79">
        <f>SUM(M519)</f>
        <v>100000</v>
      </c>
      <c r="N518" s="84">
        <f>SUM(N519)</f>
        <v>51124</v>
      </c>
      <c r="O518" s="420">
        <f aca="true" t="shared" si="22" ref="O518:O532">AVERAGE(N518/M518*100)</f>
        <v>51.124</v>
      </c>
    </row>
    <row r="519" spans="1:15" ht="15">
      <c r="A519" s="4"/>
      <c r="B519" s="4"/>
      <c r="C519" s="4"/>
      <c r="D519" s="13"/>
      <c r="E519" s="13"/>
      <c r="F519" s="4"/>
      <c r="G519" s="4"/>
      <c r="H519" s="4"/>
      <c r="I519" s="14"/>
      <c r="J519" s="171">
        <v>311</v>
      </c>
      <c r="K519" s="77" t="s">
        <v>87</v>
      </c>
      <c r="L519" s="77"/>
      <c r="M519" s="79">
        <v>100000</v>
      </c>
      <c r="N519" s="84">
        <f>SUM(N520)</f>
        <v>51124</v>
      </c>
      <c r="O519" s="420">
        <f t="shared" si="22"/>
        <v>51.124</v>
      </c>
    </row>
    <row r="520" spans="1:15" ht="15">
      <c r="A520" s="4"/>
      <c r="B520" s="4"/>
      <c r="C520" s="4"/>
      <c r="D520" s="13"/>
      <c r="E520" s="13"/>
      <c r="F520" s="4"/>
      <c r="G520" s="4"/>
      <c r="H520" s="4"/>
      <c r="I520" s="14"/>
      <c r="J520" s="171">
        <v>3111</v>
      </c>
      <c r="K520" s="82" t="s">
        <v>314</v>
      </c>
      <c r="L520" s="82"/>
      <c r="M520" s="84">
        <v>100000</v>
      </c>
      <c r="N520" s="84">
        <v>51124</v>
      </c>
      <c r="O520" s="420">
        <f t="shared" si="22"/>
        <v>51.124</v>
      </c>
    </row>
    <row r="521" spans="1:15" ht="15">
      <c r="A521" s="4"/>
      <c r="B521" s="4"/>
      <c r="C521" s="4"/>
      <c r="D521" s="13"/>
      <c r="E521" s="13"/>
      <c r="F521" s="4"/>
      <c r="G521" s="4"/>
      <c r="H521" s="4"/>
      <c r="I521" s="14"/>
      <c r="J521" s="171">
        <v>32</v>
      </c>
      <c r="K521" s="82" t="s">
        <v>21</v>
      </c>
      <c r="L521" s="82"/>
      <c r="M521" s="84">
        <f>SUM(M522)</f>
        <v>87500</v>
      </c>
      <c r="N521" s="84">
        <f>SUM(N522)</f>
        <v>37414</v>
      </c>
      <c r="O521" s="420">
        <f t="shared" si="22"/>
        <v>42.758857142857146</v>
      </c>
    </row>
    <row r="522" spans="1:15" ht="15">
      <c r="A522" s="4"/>
      <c r="B522" s="4"/>
      <c r="C522" s="4"/>
      <c r="D522" s="13"/>
      <c r="E522" s="13"/>
      <c r="F522" s="4"/>
      <c r="G522" s="4"/>
      <c r="H522" s="4"/>
      <c r="I522" s="14"/>
      <c r="J522" s="171">
        <v>323</v>
      </c>
      <c r="K522" s="82" t="s">
        <v>24</v>
      </c>
      <c r="L522" s="82"/>
      <c r="M522" s="84">
        <v>87500</v>
      </c>
      <c r="N522" s="84">
        <v>37414</v>
      </c>
      <c r="O522" s="420">
        <f t="shared" si="22"/>
        <v>42.758857142857146</v>
      </c>
    </row>
    <row r="523" spans="1:15" ht="15">
      <c r="A523" s="4"/>
      <c r="B523" s="4"/>
      <c r="C523" s="4"/>
      <c r="D523" s="13"/>
      <c r="E523" s="13"/>
      <c r="F523" s="4"/>
      <c r="G523" s="4"/>
      <c r="H523" s="4"/>
      <c r="I523" s="14"/>
      <c r="J523" s="171">
        <v>3237</v>
      </c>
      <c r="K523" s="82" t="s">
        <v>709</v>
      </c>
      <c r="L523" s="82"/>
      <c r="M523" s="84">
        <v>87500</v>
      </c>
      <c r="N523" s="84">
        <v>37414</v>
      </c>
      <c r="O523" s="420">
        <f t="shared" si="22"/>
        <v>42.758857142857146</v>
      </c>
    </row>
    <row r="524" spans="1:15" ht="15">
      <c r="A524" s="4"/>
      <c r="B524" s="4"/>
      <c r="C524" s="4"/>
      <c r="D524" s="13"/>
      <c r="E524" s="13"/>
      <c r="F524" s="4"/>
      <c r="G524" s="4"/>
      <c r="H524" s="4"/>
      <c r="I524" s="14"/>
      <c r="J524" s="171">
        <v>4</v>
      </c>
      <c r="K524" s="82" t="s">
        <v>4</v>
      </c>
      <c r="L524" s="82"/>
      <c r="M524" s="84">
        <f>SUM(M525)</f>
        <v>1457344</v>
      </c>
      <c r="N524" s="84">
        <f>SUM(N525)</f>
        <v>557844</v>
      </c>
      <c r="O524" s="420">
        <f t="shared" si="22"/>
        <v>38.27812788195512</v>
      </c>
    </row>
    <row r="525" spans="1:15" ht="15">
      <c r="A525" s="4"/>
      <c r="B525" s="4"/>
      <c r="C525" s="4"/>
      <c r="D525" s="13"/>
      <c r="E525" s="13"/>
      <c r="F525" s="4"/>
      <c r="G525" s="4"/>
      <c r="H525" s="4"/>
      <c r="I525" s="14"/>
      <c r="J525" s="171">
        <v>42</v>
      </c>
      <c r="K525" s="82" t="s">
        <v>31</v>
      </c>
      <c r="L525" s="82"/>
      <c r="M525" s="84">
        <f>SUM(M526+M528+M531)</f>
        <v>1457344</v>
      </c>
      <c r="N525" s="84">
        <f>SUM(N526+N528+N531)</f>
        <v>557844</v>
      </c>
      <c r="O525" s="420">
        <f t="shared" si="22"/>
        <v>38.27812788195512</v>
      </c>
    </row>
    <row r="526" spans="1:15" ht="15">
      <c r="A526" s="4"/>
      <c r="B526" s="4"/>
      <c r="C526" s="4"/>
      <c r="D526" s="13"/>
      <c r="E526" s="13"/>
      <c r="F526" s="4"/>
      <c r="G526" s="4"/>
      <c r="H526" s="4"/>
      <c r="I526" s="14"/>
      <c r="J526" s="171">
        <v>421</v>
      </c>
      <c r="K526" s="82" t="s">
        <v>32</v>
      </c>
      <c r="L526" s="85"/>
      <c r="M526" s="84">
        <v>250000</v>
      </c>
      <c r="N526" s="84">
        <f>SUM(N527)</f>
        <v>433469</v>
      </c>
      <c r="O526" s="420">
        <f t="shared" si="22"/>
        <v>173.3876</v>
      </c>
    </row>
    <row r="527" spans="1:15" ht="15">
      <c r="A527" s="4"/>
      <c r="B527" s="4"/>
      <c r="C527" s="4"/>
      <c r="D527" s="13"/>
      <c r="E527" s="13"/>
      <c r="F527" s="4"/>
      <c r="G527" s="4"/>
      <c r="H527" s="4"/>
      <c r="I527" s="14"/>
      <c r="J527" s="171">
        <v>4214</v>
      </c>
      <c r="K527" s="82" t="s">
        <v>347</v>
      </c>
      <c r="L527" s="85"/>
      <c r="M527" s="84">
        <v>250000</v>
      </c>
      <c r="N527" s="84">
        <v>433469</v>
      </c>
      <c r="O527" s="420">
        <f t="shared" si="22"/>
        <v>173.3876</v>
      </c>
    </row>
    <row r="528" spans="1:15" ht="15">
      <c r="A528" s="4"/>
      <c r="B528" s="4"/>
      <c r="C528" s="4"/>
      <c r="D528" s="13"/>
      <c r="E528" s="13"/>
      <c r="F528" s="4"/>
      <c r="G528" s="4"/>
      <c r="H528" s="4"/>
      <c r="I528" s="14"/>
      <c r="J528" s="96">
        <v>422</v>
      </c>
      <c r="K528" s="82" t="s">
        <v>33</v>
      </c>
      <c r="L528" s="85"/>
      <c r="M528" s="84">
        <v>1082000</v>
      </c>
      <c r="N528" s="84">
        <v>0</v>
      </c>
      <c r="O528" s="420">
        <f t="shared" si="22"/>
        <v>0</v>
      </c>
    </row>
    <row r="529" spans="1:15" ht="15">
      <c r="A529" s="4"/>
      <c r="B529" s="4"/>
      <c r="C529" s="4"/>
      <c r="D529" s="13"/>
      <c r="E529" s="13"/>
      <c r="F529" s="4"/>
      <c r="G529" s="4"/>
      <c r="H529" s="4"/>
      <c r="I529" s="14"/>
      <c r="J529" s="96">
        <v>4222</v>
      </c>
      <c r="K529" s="82" t="s">
        <v>352</v>
      </c>
      <c r="L529" s="85"/>
      <c r="M529" s="84">
        <v>82000</v>
      </c>
      <c r="N529" s="84">
        <v>0</v>
      </c>
      <c r="O529" s="420">
        <f t="shared" si="22"/>
        <v>0</v>
      </c>
    </row>
    <row r="530" spans="1:15" ht="15">
      <c r="A530" s="4"/>
      <c r="B530" s="4"/>
      <c r="C530" s="4"/>
      <c r="D530" s="13"/>
      <c r="E530" s="13"/>
      <c r="F530" s="4"/>
      <c r="G530" s="4"/>
      <c r="H530" s="4"/>
      <c r="I530" s="14"/>
      <c r="J530" s="96">
        <v>4227</v>
      </c>
      <c r="K530" s="82" t="s">
        <v>350</v>
      </c>
      <c r="L530" s="85"/>
      <c r="M530" s="84">
        <v>1000000</v>
      </c>
      <c r="N530" s="84">
        <v>0</v>
      </c>
      <c r="O530" s="420">
        <f t="shared" si="22"/>
        <v>0</v>
      </c>
    </row>
    <row r="531" spans="1:15" ht="15">
      <c r="A531" s="4"/>
      <c r="B531" s="4"/>
      <c r="C531" s="4"/>
      <c r="D531" s="13"/>
      <c r="E531" s="13"/>
      <c r="F531" s="4"/>
      <c r="G531" s="4"/>
      <c r="H531" s="4"/>
      <c r="I531" s="14"/>
      <c r="J531" s="172">
        <v>426</v>
      </c>
      <c r="K531" s="82" t="s">
        <v>35</v>
      </c>
      <c r="L531" s="85"/>
      <c r="M531" s="84">
        <v>125344</v>
      </c>
      <c r="N531" s="84">
        <f>SUM(N532)</f>
        <v>124375</v>
      </c>
      <c r="O531" s="420">
        <f t="shared" si="22"/>
        <v>99.2269274955323</v>
      </c>
    </row>
    <row r="532" spans="1:15" ht="15">
      <c r="A532" s="4"/>
      <c r="B532" s="4"/>
      <c r="C532" s="4"/>
      <c r="D532" s="13"/>
      <c r="E532" s="13"/>
      <c r="F532" s="4"/>
      <c r="G532" s="4"/>
      <c r="H532" s="4"/>
      <c r="I532" s="14"/>
      <c r="J532" s="565">
        <v>4263</v>
      </c>
      <c r="K532" s="87" t="s">
        <v>355</v>
      </c>
      <c r="L532" s="92"/>
      <c r="M532" s="84">
        <v>125344</v>
      </c>
      <c r="N532" s="84">
        <v>124375</v>
      </c>
      <c r="O532" s="420">
        <f t="shared" si="22"/>
        <v>99.2269274955323</v>
      </c>
    </row>
    <row r="533" spans="1:15" ht="15">
      <c r="A533" s="4"/>
      <c r="B533" s="4"/>
      <c r="C533" s="4"/>
      <c r="D533" s="13"/>
      <c r="E533" s="13"/>
      <c r="F533" s="4"/>
      <c r="G533" s="4"/>
      <c r="H533" s="4"/>
      <c r="I533" s="14"/>
      <c r="J533" s="204" t="s">
        <v>104</v>
      </c>
      <c r="K533" s="141" t="s">
        <v>143</v>
      </c>
      <c r="L533" s="553"/>
      <c r="M533" s="528">
        <f>SUM(M535)</f>
        <v>100000</v>
      </c>
      <c r="N533" s="164">
        <v>0</v>
      </c>
      <c r="O533" s="539">
        <f>AVERAGE(N533/M533*100)</f>
        <v>0</v>
      </c>
    </row>
    <row r="534" spans="1:15" ht="15">
      <c r="A534" s="4"/>
      <c r="B534" s="4"/>
      <c r="C534" s="4"/>
      <c r="D534" s="13"/>
      <c r="E534" s="13"/>
      <c r="F534" s="4"/>
      <c r="G534" s="4"/>
      <c r="H534" s="4"/>
      <c r="I534" s="14"/>
      <c r="J534" s="193" t="s">
        <v>117</v>
      </c>
      <c r="K534" s="95"/>
      <c r="L534" s="105"/>
      <c r="M534" s="208"/>
      <c r="N534" s="208"/>
      <c r="O534" s="466"/>
    </row>
    <row r="535" spans="1:15" ht="15">
      <c r="A535" s="4"/>
      <c r="B535" s="4"/>
      <c r="C535" s="4"/>
      <c r="D535" s="13"/>
      <c r="E535" s="13"/>
      <c r="F535" s="4"/>
      <c r="G535" s="4"/>
      <c r="H535" s="4"/>
      <c r="I535" s="14"/>
      <c r="J535" s="171">
        <v>4</v>
      </c>
      <c r="K535" s="82" t="s">
        <v>4</v>
      </c>
      <c r="L535" s="82"/>
      <c r="M535" s="84">
        <f>SUM(M536)</f>
        <v>100000</v>
      </c>
      <c r="N535" s="84">
        <f>SUM(N536)</f>
        <v>0</v>
      </c>
      <c r="O535" s="420">
        <f>AVERAGE(N535/M535*100)</f>
        <v>0</v>
      </c>
    </row>
    <row r="536" spans="1:15" ht="15">
      <c r="A536" s="4"/>
      <c r="B536" s="4"/>
      <c r="C536" s="4"/>
      <c r="D536" s="13"/>
      <c r="E536" s="13"/>
      <c r="F536" s="4"/>
      <c r="G536" s="4"/>
      <c r="H536" s="4"/>
      <c r="I536" s="14"/>
      <c r="J536" s="171">
        <v>42</v>
      </c>
      <c r="K536" s="82" t="s">
        <v>31</v>
      </c>
      <c r="L536" s="82"/>
      <c r="M536" s="84">
        <f>SUM(M537)</f>
        <v>100000</v>
      </c>
      <c r="N536" s="84">
        <f>SUM(N537)</f>
        <v>0</v>
      </c>
      <c r="O536" s="420">
        <f>AVERAGE(N536/M536*100)</f>
        <v>0</v>
      </c>
    </row>
    <row r="537" spans="1:15" ht="15">
      <c r="A537" s="4"/>
      <c r="B537" s="4"/>
      <c r="C537" s="4"/>
      <c r="D537" s="13"/>
      <c r="E537" s="13"/>
      <c r="F537" s="4"/>
      <c r="G537" s="4"/>
      <c r="H537" s="4"/>
      <c r="I537" s="14"/>
      <c r="J537" s="96">
        <v>422</v>
      </c>
      <c r="K537" s="82" t="s">
        <v>33</v>
      </c>
      <c r="L537" s="85"/>
      <c r="M537" s="84">
        <v>100000</v>
      </c>
      <c r="N537" s="84">
        <v>0</v>
      </c>
      <c r="O537" s="420">
        <f>AVERAGE(N537/M537*100)</f>
        <v>0</v>
      </c>
    </row>
    <row r="538" spans="1:15" ht="15">
      <c r="A538" s="4"/>
      <c r="B538" s="4"/>
      <c r="C538" s="4"/>
      <c r="D538" s="13"/>
      <c r="E538" s="13"/>
      <c r="F538" s="4"/>
      <c r="G538" s="4"/>
      <c r="H538" s="4"/>
      <c r="I538" s="14"/>
      <c r="J538" s="96">
        <v>4227</v>
      </c>
      <c r="K538" s="82" t="s">
        <v>350</v>
      </c>
      <c r="L538" s="85"/>
      <c r="M538" s="84">
        <v>100000</v>
      </c>
      <c r="N538" s="84">
        <v>0</v>
      </c>
      <c r="O538" s="420">
        <v>0</v>
      </c>
    </row>
    <row r="539" spans="1:15" ht="15">
      <c r="A539" s="4"/>
      <c r="B539" s="4"/>
      <c r="C539" s="4"/>
      <c r="D539" s="13"/>
      <c r="E539" s="13"/>
      <c r="F539" s="4"/>
      <c r="G539" s="4"/>
      <c r="H539" s="4"/>
      <c r="I539" s="14"/>
      <c r="J539" s="646" t="s">
        <v>246</v>
      </c>
      <c r="K539" s="646"/>
      <c r="L539" s="646"/>
      <c r="M539" s="277">
        <f>SUM(M540+M553)</f>
        <v>200000</v>
      </c>
      <c r="N539" s="277">
        <f>SUM(N540+N553)</f>
        <v>18750</v>
      </c>
      <c r="O539" s="451">
        <f>AVERAGE(N539/M539*100)</f>
        <v>9.375</v>
      </c>
    </row>
    <row r="540" spans="1:15" ht="15">
      <c r="A540" s="4"/>
      <c r="B540" s="4"/>
      <c r="C540" s="4"/>
      <c r="D540" s="13"/>
      <c r="E540" s="13"/>
      <c r="F540" s="4"/>
      <c r="G540" s="4"/>
      <c r="H540" s="4"/>
      <c r="I540" s="14"/>
      <c r="J540" s="473" t="s">
        <v>245</v>
      </c>
      <c r="K540" s="284"/>
      <c r="L540" s="286"/>
      <c r="M540" s="283">
        <f>SUM(M543+M547)</f>
        <v>150000</v>
      </c>
      <c r="N540" s="283">
        <f>SUM(N543+N547)</f>
        <v>18750</v>
      </c>
      <c r="O540" s="465">
        <f>AVERAGE(N540/M540*100)</f>
        <v>12.5</v>
      </c>
    </row>
    <row r="541" spans="1:15" ht="15">
      <c r="A541" s="4"/>
      <c r="B541" s="4"/>
      <c r="C541" s="4"/>
      <c r="D541" s="13"/>
      <c r="E541" s="13"/>
      <c r="F541" s="4"/>
      <c r="G541" s="4"/>
      <c r="H541" s="4"/>
      <c r="I541" s="14"/>
      <c r="J541" s="204" t="s">
        <v>104</v>
      </c>
      <c r="K541" s="141" t="s">
        <v>764</v>
      </c>
      <c r="L541" s="148"/>
      <c r="M541" s="527"/>
      <c r="N541" s="527"/>
      <c r="O541" s="543"/>
    </row>
    <row r="542" spans="1:15" ht="15">
      <c r="A542" s="4"/>
      <c r="B542" s="4"/>
      <c r="C542" s="4"/>
      <c r="D542" s="13"/>
      <c r="E542" s="13"/>
      <c r="F542" s="4"/>
      <c r="G542" s="4"/>
      <c r="H542" s="4"/>
      <c r="I542" s="14"/>
      <c r="J542" s="193" t="s">
        <v>117</v>
      </c>
      <c r="K542" s="95"/>
      <c r="L542" s="105"/>
      <c r="M542" s="208"/>
      <c r="N542" s="208"/>
      <c r="O542" s="466"/>
    </row>
    <row r="543" spans="1:15" ht="15">
      <c r="A543" s="4"/>
      <c r="B543" s="4"/>
      <c r="C543" s="4"/>
      <c r="D543" s="13"/>
      <c r="E543" s="13"/>
      <c r="F543" s="4"/>
      <c r="G543" s="4"/>
      <c r="H543" s="4"/>
      <c r="I543" s="14"/>
      <c r="J543" s="166">
        <v>3</v>
      </c>
      <c r="K543" s="77" t="s">
        <v>40</v>
      </c>
      <c r="L543" s="77"/>
      <c r="M543" s="134">
        <f>SUM(M544)</f>
        <v>20000</v>
      </c>
      <c r="N543" s="134">
        <f>SUM(N544)</f>
        <v>0</v>
      </c>
      <c r="O543" s="549">
        <f>AVERAGE(N543/M543*100)</f>
        <v>0</v>
      </c>
    </row>
    <row r="544" spans="1:15" ht="15">
      <c r="A544" s="4"/>
      <c r="B544" s="4"/>
      <c r="C544" s="4"/>
      <c r="D544" s="13"/>
      <c r="E544" s="13"/>
      <c r="F544" s="4"/>
      <c r="G544" s="4"/>
      <c r="H544" s="4"/>
      <c r="I544" s="14"/>
      <c r="J544" s="171">
        <v>32</v>
      </c>
      <c r="K544" s="82" t="s">
        <v>21</v>
      </c>
      <c r="L544" s="82"/>
      <c r="M544" s="122">
        <f>SUM(M545)</f>
        <v>20000</v>
      </c>
      <c r="N544" s="122">
        <f>SUM(N545)</f>
        <v>0</v>
      </c>
      <c r="O544" s="455">
        <f aca="true" t="shared" si="23" ref="O544:O552">AVERAGE(N544/M544*100)</f>
        <v>0</v>
      </c>
    </row>
    <row r="545" spans="1:15" ht="15">
      <c r="A545" s="4"/>
      <c r="B545" s="4"/>
      <c r="C545" s="4"/>
      <c r="D545" s="13"/>
      <c r="E545" s="13"/>
      <c r="F545" s="4"/>
      <c r="G545" s="4"/>
      <c r="H545" s="4"/>
      <c r="I545" s="14"/>
      <c r="J545" s="171">
        <v>323</v>
      </c>
      <c r="K545" s="82" t="s">
        <v>24</v>
      </c>
      <c r="L545" s="82"/>
      <c r="M545" s="122">
        <v>20000</v>
      </c>
      <c r="N545" s="122">
        <v>0</v>
      </c>
      <c r="O545" s="455">
        <f t="shared" si="23"/>
        <v>0</v>
      </c>
    </row>
    <row r="546" spans="1:15" ht="15">
      <c r="A546" s="4"/>
      <c r="B546" s="4"/>
      <c r="C546" s="4"/>
      <c r="D546" s="13"/>
      <c r="E546" s="13"/>
      <c r="F546" s="4"/>
      <c r="G546" s="4"/>
      <c r="H546" s="4"/>
      <c r="I546" s="14"/>
      <c r="J546" s="171">
        <v>3237</v>
      </c>
      <c r="K546" s="82" t="s">
        <v>709</v>
      </c>
      <c r="L546" s="82"/>
      <c r="M546" s="122">
        <v>20000</v>
      </c>
      <c r="N546" s="122">
        <v>0</v>
      </c>
      <c r="O546" s="455">
        <v>0</v>
      </c>
    </row>
    <row r="547" spans="1:15" ht="15">
      <c r="A547" s="4"/>
      <c r="B547" s="4"/>
      <c r="C547" s="4"/>
      <c r="D547" s="13"/>
      <c r="E547" s="13"/>
      <c r="F547" s="4"/>
      <c r="G547" s="4"/>
      <c r="H547" s="4"/>
      <c r="I547" s="14"/>
      <c r="J547" s="81">
        <v>4</v>
      </c>
      <c r="K547" s="82" t="s">
        <v>162</v>
      </c>
      <c r="L547" s="82"/>
      <c r="M547" s="122">
        <f>SUM(M548)</f>
        <v>130000</v>
      </c>
      <c r="N547" s="122">
        <f>SUM(N548)</f>
        <v>18750</v>
      </c>
      <c r="O547" s="455">
        <f t="shared" si="23"/>
        <v>14.423076923076922</v>
      </c>
    </row>
    <row r="548" spans="1:15" ht="15">
      <c r="A548" s="4"/>
      <c r="B548" s="4"/>
      <c r="C548" s="4"/>
      <c r="D548" s="13"/>
      <c r="E548" s="13"/>
      <c r="F548" s="4"/>
      <c r="G548" s="4"/>
      <c r="H548" s="4"/>
      <c r="I548" s="14"/>
      <c r="J548" s="81">
        <v>42</v>
      </c>
      <c r="K548" s="82" t="s">
        <v>161</v>
      </c>
      <c r="L548" s="82"/>
      <c r="M548" s="122">
        <f>SUM(M549+M551)</f>
        <v>130000</v>
      </c>
      <c r="N548" s="122">
        <f>SUM(N549+N551)</f>
        <v>18750</v>
      </c>
      <c r="O548" s="455">
        <f t="shared" si="23"/>
        <v>14.423076923076922</v>
      </c>
    </row>
    <row r="549" spans="1:15" ht="15">
      <c r="A549" s="4"/>
      <c r="B549" s="4"/>
      <c r="C549" s="4"/>
      <c r="D549" s="13"/>
      <c r="E549" s="13"/>
      <c r="F549" s="4"/>
      <c r="G549" s="4"/>
      <c r="H549" s="4"/>
      <c r="I549" s="14"/>
      <c r="J549" s="81">
        <v>422</v>
      </c>
      <c r="K549" s="82" t="s">
        <v>33</v>
      </c>
      <c r="L549" s="85"/>
      <c r="M549" s="122">
        <v>100000</v>
      </c>
      <c r="N549" s="122">
        <v>0</v>
      </c>
      <c r="O549" s="455">
        <f t="shared" si="23"/>
        <v>0</v>
      </c>
    </row>
    <row r="550" spans="1:15" ht="15">
      <c r="A550" s="4"/>
      <c r="B550" s="4"/>
      <c r="C550" s="4"/>
      <c r="D550" s="13"/>
      <c r="E550" s="13"/>
      <c r="F550" s="4"/>
      <c r="G550" s="4"/>
      <c r="H550" s="4"/>
      <c r="I550" s="14"/>
      <c r="J550" s="81">
        <v>4227</v>
      </c>
      <c r="K550" s="82" t="s">
        <v>350</v>
      </c>
      <c r="L550" s="85"/>
      <c r="M550" s="122">
        <v>100000</v>
      </c>
      <c r="N550" s="122">
        <v>0</v>
      </c>
      <c r="O550" s="455">
        <v>0</v>
      </c>
    </row>
    <row r="551" spans="1:15" ht="15">
      <c r="A551" s="4"/>
      <c r="B551" s="4"/>
      <c r="C551" s="4"/>
      <c r="D551" s="13"/>
      <c r="E551" s="13"/>
      <c r="F551" s="4"/>
      <c r="G551" s="4"/>
      <c r="H551" s="4"/>
      <c r="I551" s="14"/>
      <c r="J551" s="81">
        <v>426</v>
      </c>
      <c r="K551" s="82" t="s">
        <v>35</v>
      </c>
      <c r="L551" s="82"/>
      <c r="M551" s="122">
        <v>30000</v>
      </c>
      <c r="N551" s="122">
        <f>SUM(N552)</f>
        <v>18750</v>
      </c>
      <c r="O551" s="455">
        <f t="shared" si="23"/>
        <v>62.5</v>
      </c>
    </row>
    <row r="552" spans="1:15" ht="15">
      <c r="A552" s="4"/>
      <c r="B552" s="4"/>
      <c r="C552" s="4"/>
      <c r="D552" s="13"/>
      <c r="E552" s="13"/>
      <c r="F552" s="4"/>
      <c r="G552" s="4"/>
      <c r="H552" s="4"/>
      <c r="I552" s="14"/>
      <c r="J552" s="81">
        <v>4263</v>
      </c>
      <c r="K552" s="82" t="s">
        <v>356</v>
      </c>
      <c r="L552" s="82"/>
      <c r="M552" s="122">
        <v>30000</v>
      </c>
      <c r="N552" s="122">
        <v>18750</v>
      </c>
      <c r="O552" s="455">
        <f t="shared" si="23"/>
        <v>62.5</v>
      </c>
    </row>
    <row r="553" spans="1:15" ht="15">
      <c r="A553" s="4"/>
      <c r="B553" s="4"/>
      <c r="C553" s="4"/>
      <c r="D553" s="13"/>
      <c r="E553" s="13"/>
      <c r="F553" s="4"/>
      <c r="G553" s="4"/>
      <c r="H553" s="4"/>
      <c r="I553" s="14"/>
      <c r="J553" s="473" t="s">
        <v>216</v>
      </c>
      <c r="K553" s="284"/>
      <c r="L553" s="284"/>
      <c r="M553" s="283">
        <f>SUM(M556)</f>
        <v>50000</v>
      </c>
      <c r="N553" s="283">
        <f>SUM(N556)</f>
        <v>0</v>
      </c>
      <c r="O553" s="465">
        <f>AVERAGE(N553/M553*100)</f>
        <v>0</v>
      </c>
    </row>
    <row r="554" spans="1:15" ht="15">
      <c r="A554" s="4"/>
      <c r="B554" s="4"/>
      <c r="C554" s="4"/>
      <c r="D554" s="13"/>
      <c r="E554" s="13"/>
      <c r="F554" s="4"/>
      <c r="G554" s="4"/>
      <c r="H554" s="4"/>
      <c r="I554" s="14"/>
      <c r="J554" s="204" t="s">
        <v>104</v>
      </c>
      <c r="K554" s="72" t="s">
        <v>143</v>
      </c>
      <c r="L554" s="72"/>
      <c r="M554" s="527"/>
      <c r="N554" s="527"/>
      <c r="O554" s="543"/>
    </row>
    <row r="555" spans="1:15" ht="15">
      <c r="A555" s="4"/>
      <c r="B555" s="4"/>
      <c r="C555" s="4"/>
      <c r="D555" s="13"/>
      <c r="E555" s="13"/>
      <c r="F555" s="4"/>
      <c r="G555" s="4"/>
      <c r="H555" s="4"/>
      <c r="I555" s="14"/>
      <c r="J555" s="193" t="s">
        <v>113</v>
      </c>
      <c r="K555" s="95"/>
      <c r="L555" s="95"/>
      <c r="M555" s="208"/>
      <c r="N555" s="208"/>
      <c r="O555" s="466"/>
    </row>
    <row r="556" spans="1:15" ht="15">
      <c r="A556" s="4"/>
      <c r="B556" s="4"/>
      <c r="C556" s="4"/>
      <c r="D556" s="13"/>
      <c r="E556" s="13"/>
      <c r="F556" s="4"/>
      <c r="G556" s="4"/>
      <c r="H556" s="4"/>
      <c r="I556" s="14"/>
      <c r="J556" s="99">
        <v>4</v>
      </c>
      <c r="K556" s="77" t="s">
        <v>165</v>
      </c>
      <c r="L556" s="77"/>
      <c r="M556" s="79">
        <f>SUM(M557)</f>
        <v>50000</v>
      </c>
      <c r="N556" s="79">
        <f>SUM(N557)</f>
        <v>0</v>
      </c>
      <c r="O556" s="457">
        <f>AVERAGE(N556/M556*100)</f>
        <v>0</v>
      </c>
    </row>
    <row r="557" spans="1:15" ht="15">
      <c r="A557" s="4"/>
      <c r="B557" s="4"/>
      <c r="C557" s="4"/>
      <c r="D557" s="13"/>
      <c r="E557" s="13"/>
      <c r="F557" s="4"/>
      <c r="G557" s="4"/>
      <c r="H557" s="4"/>
      <c r="I557" s="14"/>
      <c r="J557" s="96">
        <v>42</v>
      </c>
      <c r="K557" s="82" t="s">
        <v>164</v>
      </c>
      <c r="L557" s="82"/>
      <c r="M557" s="84">
        <f>SUM(M558)</f>
        <v>50000</v>
      </c>
      <c r="N557" s="84">
        <f>SUM(N558)</f>
        <v>0</v>
      </c>
      <c r="O557" s="420">
        <f>AVERAGE(N557/M557*100)</f>
        <v>0</v>
      </c>
    </row>
    <row r="558" spans="1:15" ht="15">
      <c r="A558" s="4"/>
      <c r="B558" s="4"/>
      <c r="C558" s="4"/>
      <c r="D558" s="13"/>
      <c r="E558" s="13"/>
      <c r="F558" s="4"/>
      <c r="G558" s="4"/>
      <c r="H558" s="4"/>
      <c r="I558" s="14"/>
      <c r="J558" s="96">
        <v>426</v>
      </c>
      <c r="K558" s="82" t="s">
        <v>35</v>
      </c>
      <c r="L558" s="82"/>
      <c r="M558" s="84">
        <v>50000</v>
      </c>
      <c r="N558" s="84">
        <v>0</v>
      </c>
      <c r="O558" s="420">
        <f>AVERAGE(N558/M558*100)</f>
        <v>0</v>
      </c>
    </row>
    <row r="559" spans="1:15" ht="15">
      <c r="A559" s="4"/>
      <c r="B559" s="4"/>
      <c r="C559" s="4"/>
      <c r="D559" s="13"/>
      <c r="E559" s="13"/>
      <c r="F559" s="4"/>
      <c r="G559" s="4"/>
      <c r="H559" s="4"/>
      <c r="I559" s="14"/>
      <c r="J559" s="96">
        <v>4264</v>
      </c>
      <c r="K559" s="82" t="s">
        <v>356</v>
      </c>
      <c r="L559" s="82"/>
      <c r="M559" s="84">
        <v>50000</v>
      </c>
      <c r="N559" s="84">
        <v>0</v>
      </c>
      <c r="O559" s="420">
        <v>0</v>
      </c>
    </row>
    <row r="560" spans="1:15" ht="15">
      <c r="A560" s="30"/>
      <c r="B560" s="25"/>
      <c r="C560" s="25"/>
      <c r="D560" s="25"/>
      <c r="E560" s="25"/>
      <c r="F560" s="25"/>
      <c r="G560" s="25"/>
      <c r="H560" s="25"/>
      <c r="I560" s="25"/>
      <c r="J560" s="643" t="s">
        <v>195</v>
      </c>
      <c r="K560" s="644"/>
      <c r="L560" s="645"/>
      <c r="M560" s="277">
        <f>SUM(M561+M568+M586+M593)</f>
        <v>1293000</v>
      </c>
      <c r="N560" s="277">
        <f>SUM(N561+N568+N586+N593)</f>
        <v>700712</v>
      </c>
      <c r="O560" s="451">
        <f>AVERAGE(N560/M560*100)</f>
        <v>54.19273008507347</v>
      </c>
    </row>
    <row r="561" spans="1:15" ht="15">
      <c r="A561" s="28"/>
      <c r="B561" s="26"/>
      <c r="C561" s="26"/>
      <c r="D561" s="26"/>
      <c r="E561" s="26"/>
      <c r="F561" s="26"/>
      <c r="G561" s="26"/>
      <c r="H561" s="26"/>
      <c r="I561" s="26"/>
      <c r="J561" s="284" t="s">
        <v>217</v>
      </c>
      <c r="K561" s="284"/>
      <c r="L561" s="284"/>
      <c r="M561" s="283">
        <f>ABS(M564)</f>
        <v>30000</v>
      </c>
      <c r="N561" s="283">
        <f>ABS(N564)</f>
        <v>0</v>
      </c>
      <c r="O561" s="465">
        <f>AVERAGE(N561/M561*100)</f>
        <v>0</v>
      </c>
    </row>
    <row r="562" spans="1:15" ht="15">
      <c r="A562" s="9"/>
      <c r="B562" s="20"/>
      <c r="C562" s="20"/>
      <c r="D562" s="20"/>
      <c r="E562" s="20"/>
      <c r="F562" s="20"/>
      <c r="G562" s="20"/>
      <c r="H562" s="20"/>
      <c r="I562" s="23"/>
      <c r="J562" s="71" t="s">
        <v>68</v>
      </c>
      <c r="K562" s="72" t="s">
        <v>143</v>
      </c>
      <c r="L562" s="73"/>
      <c r="M562" s="527"/>
      <c r="N562" s="527"/>
      <c r="O562" s="543"/>
    </row>
    <row r="563" spans="1:15" ht="15">
      <c r="A563" s="9"/>
      <c r="B563" s="20"/>
      <c r="C563" s="20"/>
      <c r="D563" s="20"/>
      <c r="E563" s="20"/>
      <c r="F563" s="20"/>
      <c r="G563" s="20"/>
      <c r="H563" s="20"/>
      <c r="I563" s="23"/>
      <c r="J563" s="74" t="s">
        <v>123</v>
      </c>
      <c r="K563" s="95"/>
      <c r="L563" s="95"/>
      <c r="M563" s="206"/>
      <c r="N563" s="206"/>
      <c r="O563" s="459"/>
    </row>
    <row r="564" spans="1:15" ht="15">
      <c r="A564" s="9"/>
      <c r="B564" s="20"/>
      <c r="C564" s="20"/>
      <c r="D564" s="20"/>
      <c r="E564" s="20"/>
      <c r="F564" s="20"/>
      <c r="G564" s="20"/>
      <c r="H564" s="20"/>
      <c r="I564" s="23"/>
      <c r="J564" s="76">
        <v>3</v>
      </c>
      <c r="K564" s="77" t="s">
        <v>40</v>
      </c>
      <c r="L564" s="77"/>
      <c r="M564" s="134">
        <f>SUM(M565)</f>
        <v>30000</v>
      </c>
      <c r="N564" s="134">
        <f>SUM(N565)</f>
        <v>0</v>
      </c>
      <c r="O564" s="549">
        <f>AVERAGE(N564/M564*100)</f>
        <v>0</v>
      </c>
    </row>
    <row r="565" spans="1:15" ht="15">
      <c r="A565" s="9"/>
      <c r="B565" s="20"/>
      <c r="C565" s="20"/>
      <c r="D565" s="20"/>
      <c r="E565" s="20"/>
      <c r="F565" s="20"/>
      <c r="G565" s="20"/>
      <c r="H565" s="20"/>
      <c r="I565" s="23"/>
      <c r="J565" s="76">
        <v>32</v>
      </c>
      <c r="K565" s="82" t="s">
        <v>21</v>
      </c>
      <c r="L565" s="82"/>
      <c r="M565" s="122">
        <f>SUM(M566)</f>
        <v>30000</v>
      </c>
      <c r="N565" s="122">
        <f>SUM(N566)</f>
        <v>0</v>
      </c>
      <c r="O565" s="455">
        <f>AVERAGE(N565/M565*100)</f>
        <v>0</v>
      </c>
    </row>
    <row r="566" spans="1:15" ht="15">
      <c r="A566" s="9"/>
      <c r="B566" s="20"/>
      <c r="C566" s="20"/>
      <c r="D566" s="20"/>
      <c r="E566" s="20"/>
      <c r="F566" s="20"/>
      <c r="G566" s="20"/>
      <c r="H566" s="20"/>
      <c r="I566" s="23"/>
      <c r="J566" s="76">
        <v>323</v>
      </c>
      <c r="K566" s="82" t="s">
        <v>177</v>
      </c>
      <c r="L566" s="82"/>
      <c r="M566" s="122">
        <v>30000</v>
      </c>
      <c r="N566" s="122">
        <v>0</v>
      </c>
      <c r="O566" s="455">
        <f>AVERAGE(N566/M566*100)</f>
        <v>0</v>
      </c>
    </row>
    <row r="567" spans="1:15" ht="15">
      <c r="A567" s="9"/>
      <c r="B567" s="20"/>
      <c r="C567" s="20"/>
      <c r="D567" s="20"/>
      <c r="E567" s="20"/>
      <c r="F567" s="20"/>
      <c r="G567" s="20"/>
      <c r="H567" s="20"/>
      <c r="I567" s="23"/>
      <c r="J567" s="106">
        <v>3237</v>
      </c>
      <c r="K567" s="87" t="s">
        <v>709</v>
      </c>
      <c r="L567" s="87"/>
      <c r="M567" s="165">
        <v>30000</v>
      </c>
      <c r="N567" s="122">
        <v>0</v>
      </c>
      <c r="O567" s="455">
        <v>0</v>
      </c>
    </row>
    <row r="568" spans="1:15" ht="15">
      <c r="A568" s="4"/>
      <c r="B568" s="13"/>
      <c r="C568" s="4"/>
      <c r="D568" s="4"/>
      <c r="E568" s="13"/>
      <c r="F568" s="4"/>
      <c r="G568" s="4"/>
      <c r="H568" s="4"/>
      <c r="I568" s="14"/>
      <c r="J568" s="284" t="s">
        <v>218</v>
      </c>
      <c r="K568" s="284"/>
      <c r="L568" s="284"/>
      <c r="M568" s="283">
        <f>SUM(M569+M577)</f>
        <v>730000</v>
      </c>
      <c r="N568" s="283">
        <f>SUM(N569+N577)</f>
        <v>171050</v>
      </c>
      <c r="O568" s="465">
        <f>AVERAGE(N568/M568*100)</f>
        <v>23.431506849315067</v>
      </c>
    </row>
    <row r="569" spans="1:15" ht="15">
      <c r="A569" s="4"/>
      <c r="B569" s="13"/>
      <c r="C569" s="4"/>
      <c r="D569" s="4"/>
      <c r="E569" s="13"/>
      <c r="F569" s="4"/>
      <c r="G569" s="4"/>
      <c r="H569" s="4"/>
      <c r="I569" s="14"/>
      <c r="J569" s="71" t="s">
        <v>68</v>
      </c>
      <c r="K569" s="72" t="s">
        <v>147</v>
      </c>
      <c r="L569" s="73"/>
      <c r="M569" s="291">
        <f>SUM(M571)</f>
        <v>600000</v>
      </c>
      <c r="N569" s="291">
        <f>SUM(N571)</f>
        <v>0</v>
      </c>
      <c r="O569" s="454">
        <f>AVERAGE(N569/M569*100)</f>
        <v>0</v>
      </c>
    </row>
    <row r="570" spans="1:15" ht="15">
      <c r="A570" s="4"/>
      <c r="B570" s="13"/>
      <c r="C570" s="4"/>
      <c r="D570" s="4"/>
      <c r="E570" s="13"/>
      <c r="F570" s="4"/>
      <c r="G570" s="4"/>
      <c r="H570" s="4"/>
      <c r="I570" s="14"/>
      <c r="J570" s="74" t="s">
        <v>123</v>
      </c>
      <c r="K570" s="95"/>
      <c r="L570" s="95"/>
      <c r="M570" s="206"/>
      <c r="N570" s="206"/>
      <c r="O570" s="459"/>
    </row>
    <row r="571" spans="1:15" ht="15">
      <c r="A571" s="4"/>
      <c r="B571" s="13"/>
      <c r="C571" s="4"/>
      <c r="D571" s="4"/>
      <c r="E571" s="13"/>
      <c r="F571" s="4"/>
      <c r="G571" s="4"/>
      <c r="H571" s="4"/>
      <c r="I571" s="14"/>
      <c r="J571" s="76">
        <v>3</v>
      </c>
      <c r="K571" s="77" t="s">
        <v>40</v>
      </c>
      <c r="L571" s="77"/>
      <c r="M571" s="131">
        <f>SUM(M572)</f>
        <v>600000</v>
      </c>
      <c r="N571" s="79">
        <f>SUM(N572)</f>
        <v>0</v>
      </c>
      <c r="O571" s="457">
        <f>AVERAGE(N571/M571*100)</f>
        <v>0</v>
      </c>
    </row>
    <row r="572" spans="1:15" ht="15">
      <c r="A572" s="4"/>
      <c r="B572" s="13"/>
      <c r="C572" s="4"/>
      <c r="D572" s="4"/>
      <c r="E572" s="13"/>
      <c r="F572" s="4"/>
      <c r="G572" s="4"/>
      <c r="H572" s="4"/>
      <c r="I572" s="14"/>
      <c r="J572" s="81">
        <v>32</v>
      </c>
      <c r="K572" s="82" t="s">
        <v>21</v>
      </c>
      <c r="L572" s="82"/>
      <c r="M572" s="84">
        <f>SUM(M573+M575)</f>
        <v>600000</v>
      </c>
      <c r="N572" s="84">
        <f>SUM(N573+N575)</f>
        <v>0</v>
      </c>
      <c r="O572" s="420">
        <f>AVERAGE(N572/M572*100)</f>
        <v>0</v>
      </c>
    </row>
    <row r="573" spans="1:15" ht="15">
      <c r="A573" s="4"/>
      <c r="B573" s="13"/>
      <c r="C573" s="4"/>
      <c r="D573" s="4"/>
      <c r="E573" s="13"/>
      <c r="F573" s="4"/>
      <c r="G573" s="4"/>
      <c r="H573" s="4"/>
      <c r="I573" s="14"/>
      <c r="J573" s="81">
        <v>323</v>
      </c>
      <c r="K573" s="82" t="s">
        <v>177</v>
      </c>
      <c r="L573" s="82"/>
      <c r="M573" s="84">
        <v>200000</v>
      </c>
      <c r="N573" s="84">
        <v>0</v>
      </c>
      <c r="O573" s="420">
        <f>AVERAGE(N573/M573*100)</f>
        <v>0</v>
      </c>
    </row>
    <row r="574" spans="1:15" ht="15">
      <c r="A574" s="4"/>
      <c r="B574" s="13"/>
      <c r="C574" s="4"/>
      <c r="D574" s="4"/>
      <c r="E574" s="13"/>
      <c r="F574" s="4"/>
      <c r="G574" s="4"/>
      <c r="H574" s="4"/>
      <c r="I574" s="14"/>
      <c r="J574" s="81">
        <v>3234</v>
      </c>
      <c r="K574" s="82" t="s">
        <v>326</v>
      </c>
      <c r="L574" s="82"/>
      <c r="M574" s="84">
        <v>200000</v>
      </c>
      <c r="N574" s="84">
        <v>0</v>
      </c>
      <c r="O574" s="420">
        <v>0</v>
      </c>
    </row>
    <row r="575" spans="1:15" ht="15">
      <c r="A575" s="4"/>
      <c r="B575" s="13"/>
      <c r="C575" s="4"/>
      <c r="D575" s="4"/>
      <c r="E575" s="13"/>
      <c r="F575" s="4"/>
      <c r="G575" s="4"/>
      <c r="H575" s="4"/>
      <c r="I575" s="14"/>
      <c r="J575" s="81">
        <v>329</v>
      </c>
      <c r="K575" s="111" t="s">
        <v>25</v>
      </c>
      <c r="L575" s="111"/>
      <c r="M575" s="84">
        <v>400000</v>
      </c>
      <c r="N575" s="84">
        <v>0</v>
      </c>
      <c r="O575" s="420">
        <f>AVERAGE(N575/M575*100)</f>
        <v>0</v>
      </c>
    </row>
    <row r="576" spans="1:15" ht="15">
      <c r="A576" s="4"/>
      <c r="B576" s="13"/>
      <c r="C576" s="4"/>
      <c r="D576" s="4"/>
      <c r="E576" s="13"/>
      <c r="F576" s="4"/>
      <c r="G576" s="4"/>
      <c r="H576" s="4"/>
      <c r="I576" s="14"/>
      <c r="J576" s="86">
        <v>3299</v>
      </c>
      <c r="K576" s="167" t="s">
        <v>25</v>
      </c>
      <c r="L576" s="167"/>
      <c r="M576" s="84">
        <v>400000</v>
      </c>
      <c r="N576" s="84">
        <v>0</v>
      </c>
      <c r="O576" s="420">
        <v>0</v>
      </c>
    </row>
    <row r="577" spans="1:15" ht="15">
      <c r="A577" s="4"/>
      <c r="B577" s="13"/>
      <c r="C577" s="4"/>
      <c r="D577" s="4"/>
      <c r="E577" s="13"/>
      <c r="F577" s="4"/>
      <c r="G577" s="4"/>
      <c r="H577" s="4"/>
      <c r="I577" s="14"/>
      <c r="J577" s="71" t="s">
        <v>68</v>
      </c>
      <c r="K577" s="72" t="s">
        <v>143</v>
      </c>
      <c r="L577" s="538"/>
      <c r="M577" s="528">
        <f>SUM(M579)</f>
        <v>130000</v>
      </c>
      <c r="N577" s="164">
        <f>SUM(N579)</f>
        <v>171050</v>
      </c>
      <c r="O577" s="539">
        <f>AVERAGE(N577/M577*100)</f>
        <v>131.5769230769231</v>
      </c>
    </row>
    <row r="578" spans="1:15" ht="15">
      <c r="A578" s="4"/>
      <c r="B578" s="13"/>
      <c r="C578" s="4"/>
      <c r="D578" s="4"/>
      <c r="E578" s="13"/>
      <c r="F578" s="4"/>
      <c r="G578" s="4"/>
      <c r="H578" s="4"/>
      <c r="I578" s="14"/>
      <c r="J578" s="74" t="s">
        <v>123</v>
      </c>
      <c r="K578" s="95"/>
      <c r="L578" s="95"/>
      <c r="M578" s="206"/>
      <c r="N578" s="206"/>
      <c r="O578" s="459"/>
    </row>
    <row r="579" spans="1:15" ht="15">
      <c r="A579" s="4"/>
      <c r="B579" s="13"/>
      <c r="C579" s="4"/>
      <c r="D579" s="4"/>
      <c r="E579" s="13"/>
      <c r="F579" s="4"/>
      <c r="G579" s="4"/>
      <c r="H579" s="4"/>
      <c r="I579" s="14"/>
      <c r="J579" s="76">
        <v>3</v>
      </c>
      <c r="K579" s="77" t="s">
        <v>40</v>
      </c>
      <c r="L579" s="77"/>
      <c r="M579" s="79">
        <f>SUM(M580)</f>
        <v>130000</v>
      </c>
      <c r="N579" s="79">
        <f>SUM(N580)</f>
        <v>171050</v>
      </c>
      <c r="O579" s="457">
        <f>AVERAGE(N579/M579*100)</f>
        <v>131.5769230769231</v>
      </c>
    </row>
    <row r="580" spans="1:15" ht="15">
      <c r="A580" s="4"/>
      <c r="B580" s="13"/>
      <c r="C580" s="4"/>
      <c r="D580" s="4"/>
      <c r="E580" s="13"/>
      <c r="F580" s="4"/>
      <c r="G580" s="4"/>
      <c r="H580" s="4"/>
      <c r="I580" s="14"/>
      <c r="J580" s="81">
        <v>32</v>
      </c>
      <c r="K580" s="82" t="s">
        <v>21</v>
      </c>
      <c r="L580" s="82"/>
      <c r="M580" s="84">
        <f>SUM(M581+M584)</f>
        <v>130000</v>
      </c>
      <c r="N580" s="84">
        <f>SUM(N581+N584)</f>
        <v>171050</v>
      </c>
      <c r="O580" s="420">
        <f>AVERAGE(N580/M580*100)</f>
        <v>131.5769230769231</v>
      </c>
    </row>
    <row r="581" spans="1:15" ht="15">
      <c r="A581" s="4"/>
      <c r="B581" s="13"/>
      <c r="C581" s="4"/>
      <c r="D581" s="4"/>
      <c r="E581" s="13"/>
      <c r="F581" s="4"/>
      <c r="G581" s="4"/>
      <c r="H581" s="4"/>
      <c r="I581" s="14"/>
      <c r="J581" s="81">
        <v>323</v>
      </c>
      <c r="K581" s="82" t="s">
        <v>177</v>
      </c>
      <c r="L581" s="82"/>
      <c r="M581" s="84">
        <v>30000</v>
      </c>
      <c r="N581" s="84">
        <f>SUM(N582)</f>
        <v>171050</v>
      </c>
      <c r="O581" s="420">
        <f>AVERAGE(N581/M581*100)</f>
        <v>570.1666666666667</v>
      </c>
    </row>
    <row r="582" spans="1:15" ht="15">
      <c r="A582" s="4"/>
      <c r="B582" s="13"/>
      <c r="C582" s="4"/>
      <c r="D582" s="4"/>
      <c r="E582" s="13"/>
      <c r="F582" s="4"/>
      <c r="G582" s="4"/>
      <c r="H582" s="4"/>
      <c r="I582" s="14"/>
      <c r="J582" s="81">
        <v>3234</v>
      </c>
      <c r="K582" s="82" t="s">
        <v>326</v>
      </c>
      <c r="L582" s="82"/>
      <c r="M582" s="84">
        <v>0</v>
      </c>
      <c r="N582" s="84">
        <v>171050</v>
      </c>
      <c r="O582" s="420">
        <v>0</v>
      </c>
    </row>
    <row r="583" spans="1:15" ht="15">
      <c r="A583" s="4"/>
      <c r="B583" s="13"/>
      <c r="C583" s="4"/>
      <c r="D583" s="4"/>
      <c r="E583" s="13"/>
      <c r="F583" s="4"/>
      <c r="G583" s="4"/>
      <c r="H583" s="4"/>
      <c r="I583" s="14"/>
      <c r="J583" s="81">
        <v>3237</v>
      </c>
      <c r="K583" s="82" t="s">
        <v>724</v>
      </c>
      <c r="L583" s="82"/>
      <c r="M583" s="84">
        <v>30000</v>
      </c>
      <c r="N583" s="84">
        <v>0</v>
      </c>
      <c r="O583" s="420">
        <v>0</v>
      </c>
    </row>
    <row r="584" spans="1:15" ht="15">
      <c r="A584" s="4"/>
      <c r="B584" s="13"/>
      <c r="C584" s="4"/>
      <c r="D584" s="4"/>
      <c r="E584" s="13"/>
      <c r="F584" s="4"/>
      <c r="G584" s="4"/>
      <c r="H584" s="4"/>
      <c r="I584" s="14"/>
      <c r="J584" s="81">
        <v>329</v>
      </c>
      <c r="K584" s="111" t="s">
        <v>25</v>
      </c>
      <c r="L584" s="111"/>
      <c r="M584" s="84">
        <v>100000</v>
      </c>
      <c r="N584" s="84">
        <v>0</v>
      </c>
      <c r="O584" s="420">
        <f>AVERAGE(N584/M584*100)</f>
        <v>0</v>
      </c>
    </row>
    <row r="585" spans="1:15" ht="15">
      <c r="A585" s="4"/>
      <c r="B585" s="13"/>
      <c r="C585" s="4"/>
      <c r="D585" s="4"/>
      <c r="E585" s="13"/>
      <c r="F585" s="4"/>
      <c r="G585" s="4"/>
      <c r="H585" s="4"/>
      <c r="I585" s="14"/>
      <c r="J585" s="81">
        <v>3299</v>
      </c>
      <c r="K585" s="111" t="s">
        <v>25</v>
      </c>
      <c r="L585" s="111"/>
      <c r="M585" s="84">
        <v>100000</v>
      </c>
      <c r="N585" s="84">
        <v>0</v>
      </c>
      <c r="O585" s="420">
        <v>0</v>
      </c>
    </row>
    <row r="586" spans="1:15" ht="15">
      <c r="A586" s="9"/>
      <c r="B586" s="20"/>
      <c r="C586" s="20"/>
      <c r="D586" s="20"/>
      <c r="E586" s="20"/>
      <c r="F586" s="20"/>
      <c r="G586" s="20"/>
      <c r="H586" s="20"/>
      <c r="I586" s="23"/>
      <c r="J586" s="93" t="s">
        <v>61</v>
      </c>
      <c r="K586" s="113" t="s">
        <v>248</v>
      </c>
      <c r="L586" s="101"/>
      <c r="M586" s="70">
        <f>ABS(M589)</f>
        <v>65000</v>
      </c>
      <c r="N586" s="70">
        <f>ABS(N589)</f>
        <v>32500</v>
      </c>
      <c r="O586" s="458">
        <f>AVERAGE(N586/M586*100)</f>
        <v>50</v>
      </c>
    </row>
    <row r="587" spans="1:15" ht="15">
      <c r="A587" s="9"/>
      <c r="B587" s="20"/>
      <c r="C587" s="20"/>
      <c r="D587" s="20"/>
      <c r="E587" s="20"/>
      <c r="F587" s="20"/>
      <c r="G587" s="20"/>
      <c r="H587" s="20"/>
      <c r="I587" s="23"/>
      <c r="J587" s="71" t="s">
        <v>68</v>
      </c>
      <c r="K587" s="201" t="s">
        <v>119</v>
      </c>
      <c r="L587" s="73"/>
      <c r="M587" s="522"/>
      <c r="N587" s="522"/>
      <c r="O587" s="537"/>
    </row>
    <row r="588" spans="1:15" ht="15">
      <c r="A588" s="9"/>
      <c r="B588" s="20"/>
      <c r="C588" s="20"/>
      <c r="D588" s="20"/>
      <c r="E588" s="20"/>
      <c r="F588" s="20"/>
      <c r="G588" s="20"/>
      <c r="H588" s="20"/>
      <c r="I588" s="23"/>
      <c r="J588" s="74" t="s">
        <v>122</v>
      </c>
      <c r="K588" s="194"/>
      <c r="L588" s="75"/>
      <c r="M588" s="206"/>
      <c r="N588" s="206"/>
      <c r="O588" s="459"/>
    </row>
    <row r="589" spans="1:15" ht="15">
      <c r="A589" s="4"/>
      <c r="B589" s="4"/>
      <c r="C589" s="4"/>
      <c r="D589" s="4"/>
      <c r="E589" s="4"/>
      <c r="F589" s="4"/>
      <c r="G589" s="4"/>
      <c r="H589" s="4"/>
      <c r="I589" s="17"/>
      <c r="J589" s="76">
        <v>3</v>
      </c>
      <c r="K589" s="114" t="s">
        <v>40</v>
      </c>
      <c r="L589" s="115"/>
      <c r="M589" s="79">
        <f>ABS(M590)</f>
        <v>65000</v>
      </c>
      <c r="N589" s="79">
        <f>ABS(N590)</f>
        <v>32500</v>
      </c>
      <c r="O589" s="457">
        <f aca="true" t="shared" si="24" ref="O589:O594">AVERAGE(N589/M589*100)</f>
        <v>50</v>
      </c>
    </row>
    <row r="590" spans="1:15" ht="15">
      <c r="A590" s="4"/>
      <c r="B590" s="4"/>
      <c r="C590" s="4"/>
      <c r="D590" s="4"/>
      <c r="E590" s="4"/>
      <c r="F590" s="4"/>
      <c r="G590" s="4"/>
      <c r="H590" s="4"/>
      <c r="I590" s="17"/>
      <c r="J590" s="81">
        <v>32</v>
      </c>
      <c r="K590" s="111" t="s">
        <v>21</v>
      </c>
      <c r="L590" s="112"/>
      <c r="M590" s="84">
        <f>ABS(M591)</f>
        <v>65000</v>
      </c>
      <c r="N590" s="84">
        <f>ABS(N591)</f>
        <v>32500</v>
      </c>
      <c r="O590" s="420">
        <f t="shared" si="24"/>
        <v>50</v>
      </c>
    </row>
    <row r="591" spans="1:15" ht="15">
      <c r="A591" s="4"/>
      <c r="B591" s="4"/>
      <c r="C591" s="4"/>
      <c r="D591" s="4"/>
      <c r="E591" s="4"/>
      <c r="F591" s="4"/>
      <c r="G591" s="4"/>
      <c r="H591" s="4"/>
      <c r="I591" s="17"/>
      <c r="J591" s="81">
        <v>323</v>
      </c>
      <c r="K591" s="111" t="s">
        <v>24</v>
      </c>
      <c r="L591" s="112"/>
      <c r="M591" s="84">
        <v>65000</v>
      </c>
      <c r="N591" s="84">
        <f>SUM(N592)</f>
        <v>32500</v>
      </c>
      <c r="O591" s="420">
        <f t="shared" si="24"/>
        <v>50</v>
      </c>
    </row>
    <row r="592" spans="1:15" ht="15">
      <c r="A592" s="4"/>
      <c r="B592" s="4"/>
      <c r="C592" s="4"/>
      <c r="D592" s="4"/>
      <c r="E592" s="4"/>
      <c r="F592" s="4"/>
      <c r="G592" s="4"/>
      <c r="H592" s="4"/>
      <c r="I592" s="17"/>
      <c r="J592" s="86">
        <v>3234</v>
      </c>
      <c r="K592" s="167" t="s">
        <v>326</v>
      </c>
      <c r="L592" s="440"/>
      <c r="M592" s="89">
        <v>65000</v>
      </c>
      <c r="N592" s="84">
        <v>32500</v>
      </c>
      <c r="O592" s="420">
        <f t="shared" si="24"/>
        <v>50</v>
      </c>
    </row>
    <row r="593" spans="1:15" ht="15">
      <c r="A593" s="4"/>
      <c r="B593" s="13"/>
      <c r="C593" s="4"/>
      <c r="D593" s="13"/>
      <c r="E593" s="4"/>
      <c r="F593" s="4"/>
      <c r="G593" s="4"/>
      <c r="H593" s="4"/>
      <c r="I593" s="17"/>
      <c r="J593" s="284" t="s">
        <v>238</v>
      </c>
      <c r="K593" s="284"/>
      <c r="L593" s="284"/>
      <c r="M593" s="283">
        <f>SUM(M594+M604)</f>
        <v>468000</v>
      </c>
      <c r="N593" s="276">
        <f>SUM(N594+N604)</f>
        <v>497162</v>
      </c>
      <c r="O593" s="453">
        <f t="shared" si="24"/>
        <v>106.23119658119657</v>
      </c>
    </row>
    <row r="594" spans="1:15" ht="15">
      <c r="A594" s="4"/>
      <c r="B594" s="13"/>
      <c r="C594" s="4"/>
      <c r="D594" s="13"/>
      <c r="E594" s="4"/>
      <c r="F594" s="4"/>
      <c r="G594" s="4"/>
      <c r="H594" s="4"/>
      <c r="I594" s="17"/>
      <c r="J594" s="71" t="s">
        <v>68</v>
      </c>
      <c r="K594" s="72" t="s">
        <v>143</v>
      </c>
      <c r="L594" s="72"/>
      <c r="M594" s="164">
        <f>SUM(M600)</f>
        <v>208000</v>
      </c>
      <c r="N594" s="164">
        <f>SUM(N600+N596)</f>
        <v>260912</v>
      </c>
      <c r="O594" s="539">
        <f t="shared" si="24"/>
        <v>125.43846153846154</v>
      </c>
    </row>
    <row r="595" spans="1:15" ht="15">
      <c r="A595" s="4"/>
      <c r="B595" s="13"/>
      <c r="C595" s="4"/>
      <c r="D595" s="13"/>
      <c r="E595" s="4"/>
      <c r="F595" s="4"/>
      <c r="G595" s="4"/>
      <c r="H595" s="4"/>
      <c r="I595" s="17"/>
      <c r="J595" s="74" t="s">
        <v>123</v>
      </c>
      <c r="K595" s="95"/>
      <c r="L595" s="95"/>
      <c r="M595" s="206"/>
      <c r="N595" s="206"/>
      <c r="O595" s="459"/>
    </row>
    <row r="596" spans="1:15" ht="15">
      <c r="A596" s="4"/>
      <c r="B596" s="13"/>
      <c r="C596" s="4"/>
      <c r="D596" s="13"/>
      <c r="E596" s="4"/>
      <c r="F596" s="4"/>
      <c r="G596" s="4"/>
      <c r="H596" s="4"/>
      <c r="I596" s="17"/>
      <c r="J596" s="166">
        <v>3</v>
      </c>
      <c r="K596" s="557" t="s">
        <v>3</v>
      </c>
      <c r="L596" s="557"/>
      <c r="M596" s="134">
        <v>0</v>
      </c>
      <c r="N596" s="134">
        <f>SUM(N597)</f>
        <v>28837</v>
      </c>
      <c r="O596" s="549">
        <v>0</v>
      </c>
    </row>
    <row r="597" spans="1:15" ht="15">
      <c r="A597" s="4"/>
      <c r="B597" s="13"/>
      <c r="C597" s="4"/>
      <c r="D597" s="13"/>
      <c r="E597" s="4"/>
      <c r="F597" s="4"/>
      <c r="G597" s="4"/>
      <c r="H597" s="4"/>
      <c r="I597" s="17"/>
      <c r="J597" s="171">
        <v>36</v>
      </c>
      <c r="K597" s="200" t="s">
        <v>738</v>
      </c>
      <c r="L597" s="200"/>
      <c r="M597" s="122">
        <v>0</v>
      </c>
      <c r="N597" s="122">
        <f>SUM(N599)</f>
        <v>28837</v>
      </c>
      <c r="O597" s="455">
        <v>0</v>
      </c>
    </row>
    <row r="598" spans="1:15" ht="15">
      <c r="A598" s="4"/>
      <c r="B598" s="13"/>
      <c r="C598" s="4"/>
      <c r="D598" s="13"/>
      <c r="E598" s="4"/>
      <c r="F598" s="4"/>
      <c r="G598" s="4"/>
      <c r="H598" s="4"/>
      <c r="I598" s="17"/>
      <c r="J598" s="171">
        <v>363</v>
      </c>
      <c r="K598" s="200" t="s">
        <v>178</v>
      </c>
      <c r="L598" s="200"/>
      <c r="M598" s="122">
        <v>0</v>
      </c>
      <c r="N598" s="122">
        <f>SUM(N599)</f>
        <v>28837</v>
      </c>
      <c r="O598" s="455">
        <v>0</v>
      </c>
    </row>
    <row r="599" spans="1:15" ht="15">
      <c r="A599" s="4"/>
      <c r="B599" s="13"/>
      <c r="C599" s="4"/>
      <c r="D599" s="13"/>
      <c r="E599" s="4"/>
      <c r="F599" s="4"/>
      <c r="G599" s="4"/>
      <c r="H599" s="4"/>
      <c r="I599" s="17"/>
      <c r="J599" s="171">
        <v>3632</v>
      </c>
      <c r="K599" s="200" t="s">
        <v>739</v>
      </c>
      <c r="L599" s="200"/>
      <c r="M599" s="122">
        <v>0</v>
      </c>
      <c r="N599" s="122">
        <v>28837</v>
      </c>
      <c r="O599" s="455">
        <v>0</v>
      </c>
    </row>
    <row r="600" spans="1:15" ht="15">
      <c r="A600" s="4"/>
      <c r="B600" s="13"/>
      <c r="C600" s="4"/>
      <c r="D600" s="13"/>
      <c r="E600" s="4"/>
      <c r="F600" s="4"/>
      <c r="G600" s="4"/>
      <c r="H600" s="4"/>
      <c r="I600" s="17"/>
      <c r="J600" s="171">
        <v>4</v>
      </c>
      <c r="K600" s="82" t="s">
        <v>4</v>
      </c>
      <c r="L600" s="82"/>
      <c r="M600" s="79">
        <f>SUM(M601)</f>
        <v>208000</v>
      </c>
      <c r="N600" s="84">
        <f>SUM(N601)</f>
        <v>232075</v>
      </c>
      <c r="O600" s="420">
        <f>AVERAGE(N600/M600*100)</f>
        <v>111.57451923076923</v>
      </c>
    </row>
    <row r="601" spans="1:15" ht="15">
      <c r="A601" s="4"/>
      <c r="B601" s="13"/>
      <c r="C601" s="4"/>
      <c r="D601" s="13"/>
      <c r="E601" s="4"/>
      <c r="F601" s="4"/>
      <c r="G601" s="4"/>
      <c r="H601" s="4"/>
      <c r="I601" s="17"/>
      <c r="J601" s="171">
        <v>42</v>
      </c>
      <c r="K601" s="82" t="s">
        <v>31</v>
      </c>
      <c r="L601" s="82"/>
      <c r="M601" s="84">
        <f>SUM(M602)</f>
        <v>208000</v>
      </c>
      <c r="N601" s="84">
        <f>SUM(N602)</f>
        <v>232075</v>
      </c>
      <c r="O601" s="420">
        <f>AVERAGE(N601/M601*100)</f>
        <v>111.57451923076923</v>
      </c>
    </row>
    <row r="602" spans="1:15" ht="15">
      <c r="A602" s="4"/>
      <c r="B602" s="13"/>
      <c r="C602" s="4"/>
      <c r="D602" s="13"/>
      <c r="E602" s="4"/>
      <c r="F602" s="4"/>
      <c r="G602" s="4"/>
      <c r="H602" s="4"/>
      <c r="I602" s="17"/>
      <c r="J602" s="96">
        <v>422</v>
      </c>
      <c r="K602" s="82" t="s">
        <v>33</v>
      </c>
      <c r="L602" s="85"/>
      <c r="M602" s="84">
        <v>208000</v>
      </c>
      <c r="N602" s="84">
        <f>SUM(N603)</f>
        <v>232075</v>
      </c>
      <c r="O602" s="420">
        <f>AVERAGE(N602/M602*100)</f>
        <v>111.57451923076923</v>
      </c>
    </row>
    <row r="603" spans="1:15" ht="15">
      <c r="A603" s="4"/>
      <c r="B603" s="13"/>
      <c r="C603" s="4"/>
      <c r="D603" s="13"/>
      <c r="E603" s="4"/>
      <c r="F603" s="4"/>
      <c r="G603" s="4"/>
      <c r="H603" s="4"/>
      <c r="I603" s="17"/>
      <c r="J603" s="96">
        <v>4227</v>
      </c>
      <c r="K603" s="82" t="s">
        <v>350</v>
      </c>
      <c r="L603" s="85"/>
      <c r="M603" s="89">
        <v>208000</v>
      </c>
      <c r="N603" s="84">
        <v>232075</v>
      </c>
      <c r="O603" s="420">
        <f>AVERAGE(N603/M603*100)</f>
        <v>111.57451923076923</v>
      </c>
    </row>
    <row r="604" spans="1:15" ht="15">
      <c r="A604" s="4"/>
      <c r="B604" s="13"/>
      <c r="C604" s="4"/>
      <c r="D604" s="13"/>
      <c r="E604" s="4"/>
      <c r="F604" s="4"/>
      <c r="G604" s="4"/>
      <c r="H604" s="4"/>
      <c r="I604" s="17"/>
      <c r="J604" s="71" t="s">
        <v>68</v>
      </c>
      <c r="K604" s="201" t="s">
        <v>147</v>
      </c>
      <c r="L604" s="72"/>
      <c r="M604" s="164">
        <f>SUM(M606)</f>
        <v>260000</v>
      </c>
      <c r="N604" s="164">
        <f>SUM(N606)</f>
        <v>236250</v>
      </c>
      <c r="O604" s="539">
        <f>AVERAGE(N604/M604*100)</f>
        <v>90.86538461538461</v>
      </c>
    </row>
    <row r="605" spans="1:15" ht="15">
      <c r="A605" s="4"/>
      <c r="B605" s="13"/>
      <c r="C605" s="4"/>
      <c r="D605" s="13"/>
      <c r="E605" s="4"/>
      <c r="F605" s="4"/>
      <c r="G605" s="4"/>
      <c r="H605" s="4"/>
      <c r="I605" s="17"/>
      <c r="J605" s="74" t="s">
        <v>123</v>
      </c>
      <c r="K605" s="194"/>
      <c r="L605" s="75"/>
      <c r="M605" s="206"/>
      <c r="N605" s="206"/>
      <c r="O605" s="459"/>
    </row>
    <row r="606" spans="1:15" ht="15">
      <c r="A606" s="4"/>
      <c r="B606" s="13"/>
      <c r="C606" s="4"/>
      <c r="D606" s="13"/>
      <c r="E606" s="4"/>
      <c r="F606" s="4"/>
      <c r="G606" s="4"/>
      <c r="H606" s="4"/>
      <c r="I606" s="17"/>
      <c r="J606" s="166">
        <v>4</v>
      </c>
      <c r="K606" s="77" t="s">
        <v>4</v>
      </c>
      <c r="L606" s="77"/>
      <c r="M606" s="79">
        <f>ABS(M607)</f>
        <v>260000</v>
      </c>
      <c r="N606" s="79">
        <f>ABS(N607)</f>
        <v>236250</v>
      </c>
      <c r="O606" s="457">
        <f>AVERAGE(N606/M606*100)</f>
        <v>90.86538461538461</v>
      </c>
    </row>
    <row r="607" spans="1:15" ht="15">
      <c r="A607" s="4"/>
      <c r="B607" s="13"/>
      <c r="C607" s="4"/>
      <c r="D607" s="13"/>
      <c r="E607" s="4"/>
      <c r="F607" s="4"/>
      <c r="G607" s="4"/>
      <c r="H607" s="4"/>
      <c r="I607" s="17"/>
      <c r="J607" s="171">
        <v>42</v>
      </c>
      <c r="K607" s="87" t="s">
        <v>31</v>
      </c>
      <c r="L607" s="82"/>
      <c r="M607" s="84">
        <f>ABS(M608)</f>
        <v>260000</v>
      </c>
      <c r="N607" s="84">
        <f>ABS(N608)</f>
        <v>236250</v>
      </c>
      <c r="O607" s="420">
        <f>AVERAGE(N607/M607*100)</f>
        <v>90.86538461538461</v>
      </c>
    </row>
    <row r="608" spans="1:15" ht="15">
      <c r="A608" s="4"/>
      <c r="B608" s="13"/>
      <c r="C608" s="4"/>
      <c r="D608" s="13"/>
      <c r="E608" s="4"/>
      <c r="F608" s="4"/>
      <c r="G608" s="4"/>
      <c r="H608" s="4"/>
      <c r="I608" s="17"/>
      <c r="J608" s="96">
        <v>422</v>
      </c>
      <c r="K608" s="82" t="s">
        <v>33</v>
      </c>
      <c r="L608" s="85"/>
      <c r="M608" s="84">
        <v>260000</v>
      </c>
      <c r="N608" s="84">
        <f>SUM(N609)</f>
        <v>236250</v>
      </c>
      <c r="O608" s="420">
        <f>AVERAGE(N608/M608*100)</f>
        <v>90.86538461538461</v>
      </c>
    </row>
    <row r="609" spans="1:15" ht="15">
      <c r="A609" s="4"/>
      <c r="B609" s="13"/>
      <c r="C609" s="4"/>
      <c r="D609" s="13"/>
      <c r="E609" s="4"/>
      <c r="F609" s="4"/>
      <c r="G609" s="4"/>
      <c r="H609" s="4"/>
      <c r="I609" s="17"/>
      <c r="J609" s="96">
        <v>4227</v>
      </c>
      <c r="K609" s="82" t="s">
        <v>350</v>
      </c>
      <c r="L609" s="85"/>
      <c r="M609" s="84">
        <v>260000</v>
      </c>
      <c r="N609" s="84">
        <v>236250</v>
      </c>
      <c r="O609" s="420">
        <v>0</v>
      </c>
    </row>
    <row r="610" spans="1:15" ht="15">
      <c r="A610" s="30"/>
      <c r="B610" s="25"/>
      <c r="C610" s="25"/>
      <c r="D610" s="25"/>
      <c r="E610" s="25"/>
      <c r="F610" s="25"/>
      <c r="G610" s="25"/>
      <c r="H610" s="25"/>
      <c r="I610" s="25"/>
      <c r="J610" s="646" t="s">
        <v>196</v>
      </c>
      <c r="K610" s="646"/>
      <c r="L610" s="646"/>
      <c r="M610" s="277">
        <f>ABS(M611)</f>
        <v>870000</v>
      </c>
      <c r="N610" s="277">
        <f>ABS(N611)</f>
        <v>431878</v>
      </c>
      <c r="O610" s="451">
        <f>AVERAGE(N610/M610*100)</f>
        <v>49.64114942528736</v>
      </c>
    </row>
    <row r="611" spans="1:15" ht="15">
      <c r="A611" s="38"/>
      <c r="B611" s="36"/>
      <c r="C611" s="36"/>
      <c r="D611" s="36"/>
      <c r="E611" s="36"/>
      <c r="F611" s="36"/>
      <c r="G611" s="36"/>
      <c r="H611" s="36"/>
      <c r="I611" s="36"/>
      <c r="J611" s="68" t="s">
        <v>197</v>
      </c>
      <c r="K611" s="68"/>
      <c r="L611" s="68"/>
      <c r="M611" s="70">
        <f>ABS(M615)</f>
        <v>870000</v>
      </c>
      <c r="N611" s="70">
        <f>ABS(N615)</f>
        <v>431878</v>
      </c>
      <c r="O611" s="458">
        <f>AVERAGE(N611/M611*100)</f>
        <v>49.64114942528736</v>
      </c>
    </row>
    <row r="612" spans="1:15" ht="15">
      <c r="A612" s="4"/>
      <c r="B612" s="4"/>
      <c r="C612" s="4"/>
      <c r="D612" s="4"/>
      <c r="E612" s="4"/>
      <c r="F612" s="4"/>
      <c r="G612" s="4"/>
      <c r="H612" s="4"/>
      <c r="I612" s="21"/>
      <c r="J612" s="211" t="s">
        <v>73</v>
      </c>
      <c r="K612" s="212" t="s">
        <v>74</v>
      </c>
      <c r="L612" s="213"/>
      <c r="M612" s="566"/>
      <c r="N612" s="566"/>
      <c r="O612" s="214"/>
    </row>
    <row r="613" spans="1:15" ht="15">
      <c r="A613" s="9"/>
      <c r="B613" s="20"/>
      <c r="C613" s="20"/>
      <c r="D613" s="20"/>
      <c r="E613" s="20"/>
      <c r="F613" s="20"/>
      <c r="G613" s="20"/>
      <c r="H613" s="20"/>
      <c r="I613" s="23"/>
      <c r="J613" s="71" t="s">
        <v>68</v>
      </c>
      <c r="K613" s="72" t="s">
        <v>109</v>
      </c>
      <c r="L613" s="73"/>
      <c r="M613" s="522"/>
      <c r="N613" s="522"/>
      <c r="O613" s="523"/>
    </row>
    <row r="614" spans="1:15" ht="15">
      <c r="A614" s="9"/>
      <c r="B614" s="20"/>
      <c r="C614" s="20"/>
      <c r="D614" s="20"/>
      <c r="E614" s="20"/>
      <c r="F614" s="20"/>
      <c r="G614" s="20"/>
      <c r="H614" s="20"/>
      <c r="I614" s="23"/>
      <c r="J614" s="74" t="s">
        <v>47</v>
      </c>
      <c r="K614" s="95"/>
      <c r="L614" s="95"/>
      <c r="M614" s="206"/>
      <c r="N614" s="206"/>
      <c r="O614" s="174"/>
    </row>
    <row r="615" spans="1:15" ht="15">
      <c r="A615" s="16"/>
      <c r="B615" s="4"/>
      <c r="C615" s="4"/>
      <c r="D615" s="4"/>
      <c r="E615" s="4"/>
      <c r="F615" s="4"/>
      <c r="G615" s="4"/>
      <c r="H615" s="4"/>
      <c r="I615" s="22"/>
      <c r="J615" s="119">
        <v>3</v>
      </c>
      <c r="K615" s="114" t="s">
        <v>40</v>
      </c>
      <c r="L615" s="114"/>
      <c r="M615" s="79">
        <f>SUM(M616+M619)</f>
        <v>870000</v>
      </c>
      <c r="N615" s="79">
        <f>SUM(N616+N619)</f>
        <v>431878</v>
      </c>
      <c r="O615" s="457">
        <f aca="true" t="shared" si="25" ref="O615:O622">AVERAGE(N615/M615*100)</f>
        <v>49.64114942528736</v>
      </c>
    </row>
    <row r="616" spans="1:15" ht="15">
      <c r="A616" s="16"/>
      <c r="B616" s="4"/>
      <c r="C616" s="4"/>
      <c r="D616" s="4"/>
      <c r="E616" s="4"/>
      <c r="F616" s="4"/>
      <c r="G616" s="4"/>
      <c r="H616" s="4"/>
      <c r="I616" s="22"/>
      <c r="J616" s="120">
        <v>36</v>
      </c>
      <c r="K616" s="111" t="s">
        <v>20</v>
      </c>
      <c r="L616" s="111"/>
      <c r="M616" s="84">
        <f>ABS(M617)</f>
        <v>820000</v>
      </c>
      <c r="N616" s="84">
        <f>ABS(N617)</f>
        <v>415838</v>
      </c>
      <c r="O616" s="457">
        <f t="shared" si="25"/>
        <v>50.711951219512194</v>
      </c>
    </row>
    <row r="617" spans="1:15" ht="15">
      <c r="A617" s="16"/>
      <c r="B617" s="4"/>
      <c r="C617" s="4"/>
      <c r="D617" s="4"/>
      <c r="E617" s="4"/>
      <c r="F617" s="4"/>
      <c r="G617" s="4"/>
      <c r="H617" s="4"/>
      <c r="I617" s="22"/>
      <c r="J617" s="120">
        <v>363</v>
      </c>
      <c r="K617" s="111" t="s">
        <v>178</v>
      </c>
      <c r="L617" s="111"/>
      <c r="M617" s="84">
        <v>820000</v>
      </c>
      <c r="N617" s="84">
        <f>SUM(N618)</f>
        <v>415838</v>
      </c>
      <c r="O617" s="457">
        <f t="shared" si="25"/>
        <v>50.711951219512194</v>
      </c>
    </row>
    <row r="618" spans="1:15" ht="15">
      <c r="A618" s="16"/>
      <c r="B618" s="4"/>
      <c r="C618" s="4"/>
      <c r="D618" s="4"/>
      <c r="E618" s="4"/>
      <c r="F618" s="4"/>
      <c r="G618" s="4"/>
      <c r="H618" s="4"/>
      <c r="I618" s="22"/>
      <c r="J618" s="137">
        <v>3631</v>
      </c>
      <c r="K618" s="111" t="s">
        <v>340</v>
      </c>
      <c r="L618" s="111"/>
      <c r="M618" s="84">
        <v>820000</v>
      </c>
      <c r="N618" s="84">
        <v>415838</v>
      </c>
      <c r="O618" s="457">
        <f t="shared" si="25"/>
        <v>50.711951219512194</v>
      </c>
    </row>
    <row r="619" spans="1:15" ht="15">
      <c r="A619" s="16"/>
      <c r="B619" s="4"/>
      <c r="C619" s="4"/>
      <c r="D619" s="4"/>
      <c r="E619" s="4"/>
      <c r="F619" s="4"/>
      <c r="G619" s="4"/>
      <c r="H619" s="4"/>
      <c r="I619" s="22"/>
      <c r="J619" s="137">
        <v>32</v>
      </c>
      <c r="K619" s="111" t="s">
        <v>21</v>
      </c>
      <c r="L619" s="112"/>
      <c r="M619" s="84">
        <f>SUM(M620)</f>
        <v>50000</v>
      </c>
      <c r="N619" s="84">
        <f>SUM(N620)</f>
        <v>16040</v>
      </c>
      <c r="O619" s="457">
        <f t="shared" si="25"/>
        <v>32.08</v>
      </c>
    </row>
    <row r="620" spans="1:15" ht="15">
      <c r="A620" s="16"/>
      <c r="B620" s="4"/>
      <c r="C620" s="4"/>
      <c r="D620" s="4"/>
      <c r="E620" s="4"/>
      <c r="F620" s="4"/>
      <c r="G620" s="4"/>
      <c r="H620" s="4"/>
      <c r="I620" s="22"/>
      <c r="J620" s="137">
        <v>323</v>
      </c>
      <c r="K620" s="111" t="s">
        <v>24</v>
      </c>
      <c r="L620" s="112"/>
      <c r="M620" s="84">
        <v>50000</v>
      </c>
      <c r="N620" s="84">
        <f>SUM(N621)</f>
        <v>16040</v>
      </c>
      <c r="O620" s="457">
        <f t="shared" si="25"/>
        <v>32.08</v>
      </c>
    </row>
    <row r="621" spans="1:15" ht="15">
      <c r="A621" s="16"/>
      <c r="B621" s="4"/>
      <c r="C621" s="4"/>
      <c r="D621" s="4"/>
      <c r="E621" s="4"/>
      <c r="F621" s="4"/>
      <c r="G621" s="4"/>
      <c r="H621" s="4"/>
      <c r="I621" s="22"/>
      <c r="J621" s="137">
        <v>3235</v>
      </c>
      <c r="K621" s="167" t="s">
        <v>327</v>
      </c>
      <c r="L621" s="440"/>
      <c r="M621" s="84">
        <v>50000</v>
      </c>
      <c r="N621" s="84">
        <v>16040</v>
      </c>
      <c r="O621" s="457">
        <f t="shared" si="25"/>
        <v>32.08</v>
      </c>
    </row>
    <row r="622" spans="1:15" ht="15">
      <c r="A622" s="30"/>
      <c r="B622" s="25"/>
      <c r="C622" s="25"/>
      <c r="D622" s="25"/>
      <c r="E622" s="25"/>
      <c r="F622" s="25"/>
      <c r="G622" s="25"/>
      <c r="H622" s="25"/>
      <c r="I622" s="25"/>
      <c r="J622" s="635" t="s">
        <v>198</v>
      </c>
      <c r="K622" s="635"/>
      <c r="L622" s="635"/>
      <c r="M622" s="277">
        <f>ABS(M630+M637)</f>
        <v>308500</v>
      </c>
      <c r="N622" s="277">
        <f>AVERAGE(N630+N637)</f>
        <v>151300</v>
      </c>
      <c r="O622" s="451">
        <f t="shared" si="25"/>
        <v>49.04376012965964</v>
      </c>
    </row>
    <row r="623" spans="1:15" ht="15">
      <c r="A623" s="9"/>
      <c r="B623" s="20"/>
      <c r="C623" s="20"/>
      <c r="D623" s="20"/>
      <c r="E623" s="20"/>
      <c r="F623" s="20"/>
      <c r="G623" s="20"/>
      <c r="H623" s="20"/>
      <c r="I623" s="23"/>
      <c r="J623" s="93" t="s">
        <v>61</v>
      </c>
      <c r="K623" s="55" t="s">
        <v>199</v>
      </c>
      <c r="L623" s="101"/>
      <c r="M623" s="70">
        <f>ABS(M626)</f>
        <v>0</v>
      </c>
      <c r="N623" s="70">
        <v>0</v>
      </c>
      <c r="O623" s="458">
        <f>ABS(O626)</f>
        <v>0</v>
      </c>
    </row>
    <row r="624" spans="1:15" ht="15">
      <c r="A624" s="9"/>
      <c r="B624" s="20"/>
      <c r="C624" s="20"/>
      <c r="D624" s="20"/>
      <c r="E624" s="20"/>
      <c r="F624" s="20"/>
      <c r="G624" s="20"/>
      <c r="H624" s="20"/>
      <c r="I624" s="23"/>
      <c r="J624" s="71" t="s">
        <v>68</v>
      </c>
      <c r="K624" s="72" t="s">
        <v>109</v>
      </c>
      <c r="L624" s="73"/>
      <c r="M624" s="522"/>
      <c r="N624" s="522"/>
      <c r="O624" s="537"/>
    </row>
    <row r="625" spans="1:15" ht="15">
      <c r="A625" s="9"/>
      <c r="B625" s="20"/>
      <c r="C625" s="20"/>
      <c r="D625" s="20"/>
      <c r="E625" s="20"/>
      <c r="F625" s="20"/>
      <c r="G625" s="20"/>
      <c r="H625" s="20"/>
      <c r="I625" s="23"/>
      <c r="J625" s="193" t="s">
        <v>47</v>
      </c>
      <c r="K625" s="118"/>
      <c r="L625" s="197"/>
      <c r="M625" s="206"/>
      <c r="N625" s="206"/>
      <c r="O625" s="459"/>
    </row>
    <row r="626" spans="1:15" ht="15">
      <c r="A626" s="4"/>
      <c r="B626" s="4"/>
      <c r="C626" s="4"/>
      <c r="D626" s="4"/>
      <c r="E626" s="4"/>
      <c r="F626" s="4"/>
      <c r="G626" s="4"/>
      <c r="H626" s="4"/>
      <c r="I626" s="14"/>
      <c r="J626" s="119">
        <v>3</v>
      </c>
      <c r="K626" s="114" t="s">
        <v>40</v>
      </c>
      <c r="L626" s="77"/>
      <c r="M626" s="79">
        <f>ABS(M627)</f>
        <v>0</v>
      </c>
      <c r="N626" s="79">
        <v>0</v>
      </c>
      <c r="O626" s="457">
        <v>0</v>
      </c>
    </row>
    <row r="627" spans="1:15" ht="15">
      <c r="A627" s="4"/>
      <c r="B627" s="4"/>
      <c r="C627" s="4"/>
      <c r="D627" s="4"/>
      <c r="E627" s="4"/>
      <c r="F627" s="4"/>
      <c r="G627" s="4"/>
      <c r="H627" s="4"/>
      <c r="I627" s="14"/>
      <c r="J627" s="120">
        <v>37</v>
      </c>
      <c r="K627" s="111" t="s">
        <v>48</v>
      </c>
      <c r="L627" s="82"/>
      <c r="M627" s="84">
        <v>0</v>
      </c>
      <c r="N627" s="84">
        <v>0</v>
      </c>
      <c r="O627" s="420">
        <v>0</v>
      </c>
    </row>
    <row r="628" spans="1:15" ht="15">
      <c r="A628" s="4"/>
      <c r="B628" s="4"/>
      <c r="C628" s="4"/>
      <c r="D628" s="4"/>
      <c r="E628" s="4"/>
      <c r="F628" s="4"/>
      <c r="G628" s="4"/>
      <c r="H628" s="4"/>
      <c r="I628" s="14"/>
      <c r="J628" s="120">
        <v>372</v>
      </c>
      <c r="K628" s="111" t="s">
        <v>139</v>
      </c>
      <c r="L628" s="82"/>
      <c r="M628" s="84">
        <v>0</v>
      </c>
      <c r="N628" s="84">
        <v>0</v>
      </c>
      <c r="O628" s="420">
        <v>0</v>
      </c>
    </row>
    <row r="629" spans="1:15" ht="15">
      <c r="A629" s="4"/>
      <c r="B629" s="4"/>
      <c r="C629" s="4"/>
      <c r="D629" s="4"/>
      <c r="E629" s="4"/>
      <c r="F629" s="4"/>
      <c r="G629" s="4"/>
      <c r="H629" s="4"/>
      <c r="I629" s="14"/>
      <c r="J629" s="120">
        <v>3721</v>
      </c>
      <c r="K629" s="111" t="s">
        <v>139</v>
      </c>
      <c r="L629" s="82"/>
      <c r="M629" s="84">
        <v>0</v>
      </c>
      <c r="N629" s="84">
        <v>0</v>
      </c>
      <c r="O629" s="420">
        <v>0</v>
      </c>
    </row>
    <row r="630" spans="1:15" ht="15">
      <c r="A630" s="4"/>
      <c r="B630" s="13"/>
      <c r="C630" s="4"/>
      <c r="D630" s="13"/>
      <c r="E630" s="13"/>
      <c r="F630" s="4"/>
      <c r="G630" s="4"/>
      <c r="H630" s="4"/>
      <c r="I630" s="14"/>
      <c r="J630" s="90" t="s">
        <v>61</v>
      </c>
      <c r="K630" s="113" t="s">
        <v>200</v>
      </c>
      <c r="L630" s="121"/>
      <c r="M630" s="70">
        <f>ABS(M633)</f>
        <v>243500</v>
      </c>
      <c r="N630" s="70">
        <f>ABS(N633)</f>
        <v>150300</v>
      </c>
      <c r="O630" s="458">
        <f>AVERAGE(N630/M630*100)</f>
        <v>61.72484599589322</v>
      </c>
    </row>
    <row r="631" spans="1:15" ht="15">
      <c r="A631" s="4"/>
      <c r="B631" s="13"/>
      <c r="C631" s="4"/>
      <c r="D631" s="13"/>
      <c r="E631" s="13"/>
      <c r="F631" s="4"/>
      <c r="G631" s="4"/>
      <c r="H631" s="4"/>
      <c r="I631" s="14"/>
      <c r="J631" s="71" t="s">
        <v>68</v>
      </c>
      <c r="K631" s="72" t="s">
        <v>109</v>
      </c>
      <c r="L631" s="73"/>
      <c r="M631" s="522"/>
      <c r="N631" s="522"/>
      <c r="O631" s="537"/>
    </row>
    <row r="632" spans="1:15" ht="15">
      <c r="A632" s="4"/>
      <c r="B632" s="13"/>
      <c r="C632" s="4"/>
      <c r="D632" s="13"/>
      <c r="E632" s="13"/>
      <c r="F632" s="4"/>
      <c r="G632" s="4"/>
      <c r="H632" s="4"/>
      <c r="I632" s="14"/>
      <c r="J632" s="74" t="s">
        <v>124</v>
      </c>
      <c r="K632" s="95"/>
      <c r="L632" s="95"/>
      <c r="M632" s="206"/>
      <c r="N632" s="206"/>
      <c r="O632" s="459"/>
    </row>
    <row r="633" spans="1:15" ht="15">
      <c r="A633" s="4"/>
      <c r="B633" s="13"/>
      <c r="C633" s="4"/>
      <c r="D633" s="13"/>
      <c r="E633" s="13"/>
      <c r="F633" s="4"/>
      <c r="G633" s="4"/>
      <c r="H633" s="4"/>
      <c r="I633" s="14"/>
      <c r="J633" s="119">
        <v>3</v>
      </c>
      <c r="K633" s="114" t="s">
        <v>40</v>
      </c>
      <c r="L633" s="77"/>
      <c r="M633" s="79">
        <f>ABS(M634)</f>
        <v>243500</v>
      </c>
      <c r="N633" s="79">
        <f>ABS(N634)</f>
        <v>150300</v>
      </c>
      <c r="O633" s="457">
        <f>AVERAGE(N633/M633*100)</f>
        <v>61.72484599589322</v>
      </c>
    </row>
    <row r="634" spans="1:15" ht="15">
      <c r="A634" s="4"/>
      <c r="B634" s="13"/>
      <c r="C634" s="4"/>
      <c r="D634" s="13"/>
      <c r="E634" s="13"/>
      <c r="F634" s="4"/>
      <c r="G634" s="4"/>
      <c r="H634" s="4"/>
      <c r="I634" s="14"/>
      <c r="J634" s="120">
        <v>37</v>
      </c>
      <c r="K634" s="111" t="s">
        <v>48</v>
      </c>
      <c r="L634" s="82"/>
      <c r="M634" s="108">
        <f>ABS(M635)</f>
        <v>243500</v>
      </c>
      <c r="N634" s="108">
        <f>ABS(N635)</f>
        <v>150300</v>
      </c>
      <c r="O634" s="457">
        <f>AVERAGE(N634/M634*100)</f>
        <v>61.72484599589322</v>
      </c>
    </row>
    <row r="635" spans="1:15" ht="15">
      <c r="A635" s="4"/>
      <c r="B635" s="13"/>
      <c r="C635" s="4"/>
      <c r="D635" s="13"/>
      <c r="E635" s="13"/>
      <c r="F635" s="4"/>
      <c r="G635" s="4"/>
      <c r="H635" s="4"/>
      <c r="I635" s="14"/>
      <c r="J635" s="120">
        <v>372</v>
      </c>
      <c r="K635" s="111" t="s">
        <v>139</v>
      </c>
      <c r="L635" s="82"/>
      <c r="M635" s="108">
        <v>243500</v>
      </c>
      <c r="N635" s="108">
        <v>150300</v>
      </c>
      <c r="O635" s="457">
        <f>AVERAGE(N635/M635*100)</f>
        <v>61.72484599589322</v>
      </c>
    </row>
    <row r="636" spans="1:15" ht="15">
      <c r="A636" s="4"/>
      <c r="B636" s="13"/>
      <c r="C636" s="4"/>
      <c r="D636" s="13"/>
      <c r="E636" s="13"/>
      <c r="F636" s="4"/>
      <c r="G636" s="4"/>
      <c r="H636" s="4"/>
      <c r="I636" s="14"/>
      <c r="J636" s="120">
        <v>3721</v>
      </c>
      <c r="K636" s="111" t="s">
        <v>139</v>
      </c>
      <c r="L636" s="82"/>
      <c r="M636" s="162">
        <v>243500</v>
      </c>
      <c r="N636" s="162">
        <v>150300</v>
      </c>
      <c r="O636" s="457">
        <f>AVERAGE(N636/M636*100)</f>
        <v>61.72484599589322</v>
      </c>
    </row>
    <row r="637" spans="1:15" ht="15">
      <c r="A637" s="9"/>
      <c r="B637" s="20"/>
      <c r="C637" s="20"/>
      <c r="D637" s="20"/>
      <c r="E637" s="20"/>
      <c r="F637" s="20"/>
      <c r="G637" s="20"/>
      <c r="H637" s="20"/>
      <c r="I637" s="23"/>
      <c r="J637" s="93" t="s">
        <v>63</v>
      </c>
      <c r="K637" s="55" t="s">
        <v>201</v>
      </c>
      <c r="L637" s="101"/>
      <c r="M637" s="70">
        <f>SUM(M640)</f>
        <v>65000</v>
      </c>
      <c r="N637" s="70">
        <f>SUM(N640)</f>
        <v>1000</v>
      </c>
      <c r="O637" s="458">
        <f>AVERAGE(N637/M637*100)</f>
        <v>1.5384615384615385</v>
      </c>
    </row>
    <row r="638" spans="1:15" ht="15">
      <c r="A638" s="9"/>
      <c r="B638" s="20"/>
      <c r="C638" s="20"/>
      <c r="D638" s="20"/>
      <c r="E638" s="20"/>
      <c r="F638" s="20"/>
      <c r="G638" s="20"/>
      <c r="H638" s="20"/>
      <c r="I638" s="23"/>
      <c r="J638" s="71" t="s">
        <v>68</v>
      </c>
      <c r="K638" s="72" t="s">
        <v>109</v>
      </c>
      <c r="L638" s="73"/>
      <c r="M638" s="522"/>
      <c r="N638" s="522"/>
      <c r="O638" s="537"/>
    </row>
    <row r="639" spans="1:15" ht="15">
      <c r="A639" s="9"/>
      <c r="B639" s="20"/>
      <c r="C639" s="20"/>
      <c r="D639" s="20"/>
      <c r="E639" s="20"/>
      <c r="F639" s="20"/>
      <c r="G639" s="20"/>
      <c r="H639" s="20"/>
      <c r="I639" s="23"/>
      <c r="J639" s="193" t="s">
        <v>47</v>
      </c>
      <c r="K639" s="118"/>
      <c r="L639" s="197"/>
      <c r="M639" s="206"/>
      <c r="N639" s="206"/>
      <c r="O639" s="459"/>
    </row>
    <row r="640" spans="1:15" ht="15">
      <c r="A640" s="4"/>
      <c r="B640" s="4"/>
      <c r="C640" s="4"/>
      <c r="D640" s="4"/>
      <c r="E640" s="4"/>
      <c r="F640" s="4"/>
      <c r="G640" s="4"/>
      <c r="H640" s="4"/>
      <c r="I640" s="17"/>
      <c r="J640" s="119">
        <v>3</v>
      </c>
      <c r="K640" s="114" t="s">
        <v>40</v>
      </c>
      <c r="L640" s="77"/>
      <c r="M640" s="79">
        <f>ABS(M641+M644)</f>
        <v>65000</v>
      </c>
      <c r="N640" s="79">
        <f>ABS(N641+N644)</f>
        <v>1000</v>
      </c>
      <c r="O640" s="457">
        <f aca="true" t="shared" si="26" ref="O640:O648">AVERAGE(N640/M640*100)</f>
        <v>1.5384615384615385</v>
      </c>
    </row>
    <row r="641" spans="1:15" ht="15">
      <c r="A641" s="4"/>
      <c r="B641" s="4"/>
      <c r="C641" s="4"/>
      <c r="D641" s="4"/>
      <c r="E641" s="4"/>
      <c r="F641" s="4"/>
      <c r="G641" s="4"/>
      <c r="H641" s="4"/>
      <c r="I641" s="17"/>
      <c r="J641" s="120">
        <v>32</v>
      </c>
      <c r="K641" s="111" t="s">
        <v>21</v>
      </c>
      <c r="L641" s="112"/>
      <c r="M641" s="84">
        <f>SUM(M642)</f>
        <v>10000</v>
      </c>
      <c r="N641" s="84">
        <f>SUM(N642)</f>
        <v>0</v>
      </c>
      <c r="O641" s="457">
        <f t="shared" si="26"/>
        <v>0</v>
      </c>
    </row>
    <row r="642" spans="1:15" ht="15">
      <c r="A642" s="4"/>
      <c r="B642" s="4"/>
      <c r="C642" s="4"/>
      <c r="D642" s="4"/>
      <c r="E642" s="4"/>
      <c r="F642" s="4"/>
      <c r="G642" s="4"/>
      <c r="H642" s="4"/>
      <c r="I642" s="17"/>
      <c r="J642" s="120">
        <v>329</v>
      </c>
      <c r="K642" s="111" t="s">
        <v>25</v>
      </c>
      <c r="L642" s="112"/>
      <c r="M642" s="84">
        <v>10000</v>
      </c>
      <c r="N642" s="84">
        <v>0</v>
      </c>
      <c r="O642" s="457">
        <f t="shared" si="26"/>
        <v>0</v>
      </c>
    </row>
    <row r="643" spans="1:15" ht="15">
      <c r="A643" s="4"/>
      <c r="B643" s="4"/>
      <c r="C643" s="4"/>
      <c r="D643" s="4"/>
      <c r="E643" s="4"/>
      <c r="F643" s="4"/>
      <c r="G643" s="4"/>
      <c r="H643" s="4"/>
      <c r="I643" s="17"/>
      <c r="J643" s="120">
        <v>3299</v>
      </c>
      <c r="K643" s="111" t="s">
        <v>25</v>
      </c>
      <c r="L643" s="112"/>
      <c r="M643" s="84">
        <v>10000</v>
      </c>
      <c r="N643" s="84">
        <v>0</v>
      </c>
      <c r="O643" s="457">
        <f t="shared" si="26"/>
        <v>0</v>
      </c>
    </row>
    <row r="644" spans="1:15" ht="15">
      <c r="A644" s="4"/>
      <c r="B644" s="13"/>
      <c r="C644" s="4"/>
      <c r="D644" s="13"/>
      <c r="E644" s="13"/>
      <c r="F644" s="4"/>
      <c r="G644" s="4"/>
      <c r="H644" s="4"/>
      <c r="I644" s="17"/>
      <c r="J644" s="120">
        <v>37</v>
      </c>
      <c r="K644" s="82" t="s">
        <v>138</v>
      </c>
      <c r="L644" s="82"/>
      <c r="M644" s="116">
        <f>SUM(M645)</f>
        <v>55000</v>
      </c>
      <c r="N644" s="116">
        <f>SUM(N645)</f>
        <v>1000</v>
      </c>
      <c r="O644" s="457">
        <f t="shared" si="26"/>
        <v>1.8181818181818181</v>
      </c>
    </row>
    <row r="645" spans="1:15" ht="15">
      <c r="A645" s="4"/>
      <c r="B645" s="13"/>
      <c r="C645" s="4"/>
      <c r="D645" s="13"/>
      <c r="E645" s="13"/>
      <c r="F645" s="4"/>
      <c r="G645" s="4"/>
      <c r="H645" s="4"/>
      <c r="I645" s="17"/>
      <c r="J645" s="120">
        <v>372</v>
      </c>
      <c r="K645" s="167" t="s">
        <v>139</v>
      </c>
      <c r="L645" s="87"/>
      <c r="M645" s="116">
        <v>55000</v>
      </c>
      <c r="N645" s="116">
        <v>1000</v>
      </c>
      <c r="O645" s="457">
        <f t="shared" si="26"/>
        <v>1.8181818181818181</v>
      </c>
    </row>
    <row r="646" spans="1:15" ht="15">
      <c r="A646" s="4"/>
      <c r="B646" s="13"/>
      <c r="C646" s="4"/>
      <c r="D646" s="13"/>
      <c r="E646" s="13"/>
      <c r="F646" s="4"/>
      <c r="G646" s="4"/>
      <c r="H646" s="4"/>
      <c r="I646" s="17"/>
      <c r="J646" s="137">
        <v>3721</v>
      </c>
      <c r="K646" s="167" t="s">
        <v>139</v>
      </c>
      <c r="L646" s="87"/>
      <c r="M646" s="116">
        <v>55000</v>
      </c>
      <c r="N646" s="116">
        <v>1000</v>
      </c>
      <c r="O646" s="457">
        <f t="shared" si="26"/>
        <v>1.8181818181818181</v>
      </c>
    </row>
    <row r="647" spans="1:15" ht="15">
      <c r="A647" s="30"/>
      <c r="B647" s="25"/>
      <c r="C647" s="25"/>
      <c r="D647" s="25"/>
      <c r="E647" s="25"/>
      <c r="F647" s="25"/>
      <c r="G647" s="25"/>
      <c r="H647" s="25"/>
      <c r="I647" s="25"/>
      <c r="J647" s="278" t="s">
        <v>202</v>
      </c>
      <c r="K647" s="278"/>
      <c r="L647" s="278"/>
      <c r="M647" s="277">
        <f>SUM(M648+M673+M680+M687+M694+M701+M708)</f>
        <v>909000</v>
      </c>
      <c r="N647" s="277">
        <f>SUM(N648+N673+N680+N687+N694+N701+N708)</f>
        <v>329075</v>
      </c>
      <c r="O647" s="451">
        <f t="shared" si="26"/>
        <v>36.201870187018706</v>
      </c>
    </row>
    <row r="648" spans="1:15" ht="15">
      <c r="A648" s="30"/>
      <c r="B648" s="25"/>
      <c r="C648" s="25"/>
      <c r="D648" s="25"/>
      <c r="E648" s="25"/>
      <c r="F648" s="25"/>
      <c r="G648" s="25"/>
      <c r="H648" s="25"/>
      <c r="I648" s="25"/>
      <c r="J648" s="93" t="s">
        <v>61</v>
      </c>
      <c r="K648" s="55" t="s">
        <v>203</v>
      </c>
      <c r="L648" s="101"/>
      <c r="M648" s="70">
        <f>ABS(M651)</f>
        <v>559000</v>
      </c>
      <c r="N648" s="70">
        <f>ABS(N651)</f>
        <v>220075</v>
      </c>
      <c r="O648" s="458">
        <f t="shared" si="26"/>
        <v>39.36940966010734</v>
      </c>
    </row>
    <row r="649" spans="1:15" ht="15">
      <c r="A649" s="30"/>
      <c r="B649" s="25"/>
      <c r="C649" s="25"/>
      <c r="D649" s="25"/>
      <c r="E649" s="25"/>
      <c r="F649" s="25"/>
      <c r="G649" s="25"/>
      <c r="H649" s="25"/>
      <c r="I649" s="25"/>
      <c r="J649" s="71" t="s">
        <v>68</v>
      </c>
      <c r="K649" s="72" t="s">
        <v>147</v>
      </c>
      <c r="L649" s="73"/>
      <c r="M649" s="522"/>
      <c r="N649" s="522"/>
      <c r="O649" s="537"/>
    </row>
    <row r="650" spans="1:15" ht="15">
      <c r="A650" s="30"/>
      <c r="B650" s="25"/>
      <c r="C650" s="25"/>
      <c r="D650" s="25"/>
      <c r="E650" s="25"/>
      <c r="F650" s="25"/>
      <c r="G650" s="25"/>
      <c r="H650" s="25"/>
      <c r="I650" s="25"/>
      <c r="J650" s="74" t="s">
        <v>49</v>
      </c>
      <c r="K650" s="95"/>
      <c r="L650" s="95"/>
      <c r="M650" s="206"/>
      <c r="N650" s="206"/>
      <c r="O650" s="459"/>
    </row>
    <row r="651" spans="1:15" ht="15">
      <c r="A651" s="30"/>
      <c r="B651" s="25"/>
      <c r="C651" s="25"/>
      <c r="D651" s="25"/>
      <c r="E651" s="25"/>
      <c r="F651" s="25"/>
      <c r="G651" s="25"/>
      <c r="H651" s="25"/>
      <c r="I651" s="25"/>
      <c r="J651" s="442">
        <v>3</v>
      </c>
      <c r="K651" s="114" t="s">
        <v>40</v>
      </c>
      <c r="L651" s="166"/>
      <c r="M651" s="567">
        <f>SUM(M652+M659+M670)</f>
        <v>559000</v>
      </c>
      <c r="N651" s="567">
        <f>SUM(N652+N659+N670)</f>
        <v>220075</v>
      </c>
      <c r="O651" s="568">
        <f>AVERAGE(N651/M651*100)</f>
        <v>39.36940966010734</v>
      </c>
    </row>
    <row r="652" spans="1:15" ht="15">
      <c r="A652" s="30"/>
      <c r="B652" s="25"/>
      <c r="C652" s="25"/>
      <c r="D652" s="25"/>
      <c r="E652" s="25"/>
      <c r="F652" s="25"/>
      <c r="G652" s="25"/>
      <c r="H652" s="25"/>
      <c r="I652" s="25"/>
      <c r="J652" s="443">
        <v>31</v>
      </c>
      <c r="K652" s="171" t="s">
        <v>20</v>
      </c>
      <c r="L652" s="171"/>
      <c r="M652" s="175">
        <f>SUM(M653+M657)</f>
        <v>410000</v>
      </c>
      <c r="N652" s="175">
        <f>SUM(N653+N655+N657)</f>
        <v>181209</v>
      </c>
      <c r="O652" s="460">
        <f aca="true" t="shared" si="27" ref="O652:O671">AVERAGE(N652/M652*100)</f>
        <v>44.19731707317073</v>
      </c>
    </row>
    <row r="653" spans="1:15" ht="15">
      <c r="A653" s="30"/>
      <c r="B653" s="25"/>
      <c r="C653" s="25"/>
      <c r="D653" s="25"/>
      <c r="E653" s="25"/>
      <c r="F653" s="25"/>
      <c r="G653" s="25"/>
      <c r="H653" s="25"/>
      <c r="I653" s="25"/>
      <c r="J653" s="443">
        <v>311</v>
      </c>
      <c r="K653" s="171" t="s">
        <v>204</v>
      </c>
      <c r="L653" s="171"/>
      <c r="M653" s="175">
        <v>345000</v>
      </c>
      <c r="N653" s="175">
        <f>SUM(N654)</f>
        <v>151253</v>
      </c>
      <c r="O653" s="460">
        <f t="shared" si="27"/>
        <v>43.84144927536232</v>
      </c>
    </row>
    <row r="654" spans="1:15" ht="15">
      <c r="A654" s="30"/>
      <c r="B654" s="25"/>
      <c r="C654" s="25"/>
      <c r="D654" s="25"/>
      <c r="E654" s="25"/>
      <c r="F654" s="25"/>
      <c r="G654" s="25"/>
      <c r="H654" s="25"/>
      <c r="I654" s="25"/>
      <c r="J654" s="443">
        <v>3111</v>
      </c>
      <c r="K654" s="171" t="s">
        <v>725</v>
      </c>
      <c r="L654" s="171"/>
      <c r="M654" s="175">
        <v>345000</v>
      </c>
      <c r="N654" s="175">
        <v>151253</v>
      </c>
      <c r="O654" s="460">
        <f t="shared" si="27"/>
        <v>43.84144927536232</v>
      </c>
    </row>
    <row r="655" spans="1:15" ht="15">
      <c r="A655" s="30"/>
      <c r="B655" s="25"/>
      <c r="C655" s="25"/>
      <c r="D655" s="25"/>
      <c r="E655" s="25"/>
      <c r="F655" s="25"/>
      <c r="G655" s="25"/>
      <c r="H655" s="25"/>
      <c r="I655" s="25"/>
      <c r="J655" s="443">
        <v>312</v>
      </c>
      <c r="K655" s="171" t="s">
        <v>172</v>
      </c>
      <c r="L655" s="171"/>
      <c r="M655" s="175">
        <v>0</v>
      </c>
      <c r="N655" s="175">
        <v>5000</v>
      </c>
      <c r="O655" s="460">
        <v>0</v>
      </c>
    </row>
    <row r="656" spans="1:15" ht="15">
      <c r="A656" s="30"/>
      <c r="B656" s="25"/>
      <c r="C656" s="25"/>
      <c r="D656" s="25"/>
      <c r="E656" s="25"/>
      <c r="F656" s="25"/>
      <c r="G656" s="25"/>
      <c r="H656" s="25"/>
      <c r="I656" s="25"/>
      <c r="J656" s="443">
        <v>3121</v>
      </c>
      <c r="K656" s="171" t="s">
        <v>172</v>
      </c>
      <c r="L656" s="171"/>
      <c r="M656" s="175">
        <v>0</v>
      </c>
      <c r="N656" s="175">
        <v>5000</v>
      </c>
      <c r="O656" s="460">
        <v>0</v>
      </c>
    </row>
    <row r="657" spans="1:15" ht="15">
      <c r="A657" s="30"/>
      <c r="B657" s="25"/>
      <c r="C657" s="25"/>
      <c r="D657" s="25"/>
      <c r="E657" s="25"/>
      <c r="F657" s="25"/>
      <c r="G657" s="25"/>
      <c r="H657" s="25"/>
      <c r="I657" s="25"/>
      <c r="J657" s="443">
        <v>313</v>
      </c>
      <c r="K657" s="171" t="s">
        <v>258</v>
      </c>
      <c r="L657" s="171"/>
      <c r="M657" s="175">
        <v>65000</v>
      </c>
      <c r="N657" s="175">
        <f>SUM(N658)</f>
        <v>24956</v>
      </c>
      <c r="O657" s="460">
        <f t="shared" si="27"/>
        <v>38.393846153846155</v>
      </c>
    </row>
    <row r="658" spans="1:15" ht="15">
      <c r="A658" s="30"/>
      <c r="B658" s="25"/>
      <c r="C658" s="25"/>
      <c r="D658" s="25"/>
      <c r="E658" s="25"/>
      <c r="F658" s="25"/>
      <c r="G658" s="25"/>
      <c r="H658" s="25"/>
      <c r="I658" s="25"/>
      <c r="J658" s="443">
        <v>3132</v>
      </c>
      <c r="K658" s="171" t="s">
        <v>729</v>
      </c>
      <c r="L658" s="171"/>
      <c r="M658" s="175">
        <v>65000</v>
      </c>
      <c r="N658" s="175">
        <v>24956</v>
      </c>
      <c r="O658" s="460">
        <f t="shared" si="27"/>
        <v>38.393846153846155</v>
      </c>
    </row>
    <row r="659" spans="1:15" ht="15">
      <c r="A659" s="30"/>
      <c r="B659" s="25"/>
      <c r="C659" s="25"/>
      <c r="D659" s="25"/>
      <c r="E659" s="25"/>
      <c r="F659" s="25"/>
      <c r="G659" s="25"/>
      <c r="H659" s="25"/>
      <c r="I659" s="25"/>
      <c r="J659" s="443">
        <v>32</v>
      </c>
      <c r="K659" s="171" t="s">
        <v>21</v>
      </c>
      <c r="L659" s="171"/>
      <c r="M659" s="175">
        <f>SUM(M660+M665+M667+M663)</f>
        <v>89000</v>
      </c>
      <c r="N659" s="175">
        <f>SUM(N660+N665+N667+N663)</f>
        <v>38866</v>
      </c>
      <c r="O659" s="460">
        <f t="shared" si="27"/>
        <v>43.66966292134831</v>
      </c>
    </row>
    <row r="660" spans="1:15" ht="15">
      <c r="A660" s="30"/>
      <c r="B660" s="25"/>
      <c r="C660" s="25"/>
      <c r="D660" s="25"/>
      <c r="E660" s="25"/>
      <c r="F660" s="25"/>
      <c r="G660" s="25"/>
      <c r="H660" s="25"/>
      <c r="I660" s="25"/>
      <c r="J660" s="443">
        <v>321</v>
      </c>
      <c r="K660" s="171" t="s">
        <v>22</v>
      </c>
      <c r="L660" s="171"/>
      <c r="M660" s="175">
        <v>39000</v>
      </c>
      <c r="N660" s="175">
        <f>AVERAGE(N661)</f>
        <v>13920</v>
      </c>
      <c r="O660" s="460">
        <f t="shared" si="27"/>
        <v>35.69230769230769</v>
      </c>
    </row>
    <row r="661" spans="1:15" ht="15">
      <c r="A661" s="30"/>
      <c r="B661" s="25"/>
      <c r="C661" s="25"/>
      <c r="D661" s="25"/>
      <c r="E661" s="25"/>
      <c r="F661" s="25"/>
      <c r="G661" s="25"/>
      <c r="H661" s="25"/>
      <c r="I661" s="25"/>
      <c r="J661" s="443">
        <v>3212</v>
      </c>
      <c r="K661" s="171" t="s">
        <v>317</v>
      </c>
      <c r="L661" s="171"/>
      <c r="M661" s="175">
        <v>35000</v>
      </c>
      <c r="N661" s="175">
        <v>13920</v>
      </c>
      <c r="O661" s="460">
        <f t="shared" si="27"/>
        <v>39.77142857142857</v>
      </c>
    </row>
    <row r="662" spans="1:15" ht="15">
      <c r="A662" s="30"/>
      <c r="B662" s="25"/>
      <c r="C662" s="25"/>
      <c r="D662" s="25"/>
      <c r="E662" s="25"/>
      <c r="F662" s="25"/>
      <c r="G662" s="25"/>
      <c r="H662" s="25"/>
      <c r="I662" s="25"/>
      <c r="J662" s="443">
        <v>3213</v>
      </c>
      <c r="K662" s="171" t="s">
        <v>316</v>
      </c>
      <c r="L662" s="171"/>
      <c r="M662" s="175">
        <v>4000</v>
      </c>
      <c r="N662" s="175">
        <v>0</v>
      </c>
      <c r="O662" s="460">
        <f t="shared" si="27"/>
        <v>0</v>
      </c>
    </row>
    <row r="663" spans="1:15" ht="15">
      <c r="A663" s="30"/>
      <c r="B663" s="25"/>
      <c r="C663" s="25"/>
      <c r="D663" s="25"/>
      <c r="E663" s="25"/>
      <c r="F663" s="25"/>
      <c r="G663" s="25"/>
      <c r="H663" s="25"/>
      <c r="I663" s="25"/>
      <c r="J663" s="443">
        <v>322</v>
      </c>
      <c r="K663" s="171" t="s">
        <v>23</v>
      </c>
      <c r="L663" s="171"/>
      <c r="M663" s="175">
        <v>20000</v>
      </c>
      <c r="N663" s="175">
        <f>SUM(N664)</f>
        <v>24946</v>
      </c>
      <c r="O663" s="460">
        <f t="shared" si="27"/>
        <v>124.73</v>
      </c>
    </row>
    <row r="664" spans="1:15" ht="15">
      <c r="A664" s="30"/>
      <c r="B664" s="25"/>
      <c r="C664" s="25"/>
      <c r="D664" s="25"/>
      <c r="E664" s="25"/>
      <c r="F664" s="25"/>
      <c r="G664" s="25"/>
      <c r="H664" s="25"/>
      <c r="I664" s="25"/>
      <c r="J664" s="443">
        <v>3221</v>
      </c>
      <c r="K664" s="171" t="s">
        <v>700</v>
      </c>
      <c r="L664" s="171"/>
      <c r="M664" s="175">
        <v>20000</v>
      </c>
      <c r="N664" s="175">
        <v>24946</v>
      </c>
      <c r="O664" s="460">
        <f t="shared" si="27"/>
        <v>124.73</v>
      </c>
    </row>
    <row r="665" spans="1:15" ht="15">
      <c r="A665" s="30"/>
      <c r="B665" s="25"/>
      <c r="C665" s="25"/>
      <c r="D665" s="25"/>
      <c r="E665" s="25"/>
      <c r="F665" s="25"/>
      <c r="G665" s="25"/>
      <c r="H665" s="25"/>
      <c r="I665" s="25"/>
      <c r="J665" s="443">
        <v>323</v>
      </c>
      <c r="K665" s="171" t="s">
        <v>24</v>
      </c>
      <c r="L665" s="171"/>
      <c r="M665" s="175">
        <v>20000</v>
      </c>
      <c r="N665" s="175">
        <v>0</v>
      </c>
      <c r="O665" s="460">
        <f t="shared" si="27"/>
        <v>0</v>
      </c>
    </row>
    <row r="666" spans="1:15" ht="15">
      <c r="A666" s="30"/>
      <c r="B666" s="25"/>
      <c r="C666" s="25"/>
      <c r="D666" s="25"/>
      <c r="E666" s="25"/>
      <c r="F666" s="25"/>
      <c r="G666" s="25"/>
      <c r="H666" s="25"/>
      <c r="I666" s="25"/>
      <c r="J666" s="443">
        <v>3233</v>
      </c>
      <c r="K666" s="171" t="s">
        <v>325</v>
      </c>
      <c r="L666" s="171"/>
      <c r="M666" s="175">
        <v>20000</v>
      </c>
      <c r="N666" s="175">
        <v>0</v>
      </c>
      <c r="O666" s="460">
        <f t="shared" si="27"/>
        <v>0</v>
      </c>
    </row>
    <row r="667" spans="1:15" ht="15">
      <c r="A667" s="30"/>
      <c r="B667" s="25"/>
      <c r="C667" s="25"/>
      <c r="D667" s="25"/>
      <c r="E667" s="25"/>
      <c r="F667" s="25"/>
      <c r="G667" s="25"/>
      <c r="H667" s="25"/>
      <c r="I667" s="25"/>
      <c r="J667" s="443">
        <v>329</v>
      </c>
      <c r="K667" s="171" t="s">
        <v>25</v>
      </c>
      <c r="L667" s="171"/>
      <c r="M667" s="175">
        <v>10000</v>
      </c>
      <c r="N667" s="175">
        <v>0</v>
      </c>
      <c r="O667" s="460">
        <f t="shared" si="27"/>
        <v>0</v>
      </c>
    </row>
    <row r="668" spans="1:15" ht="15">
      <c r="A668" s="30"/>
      <c r="B668" s="25"/>
      <c r="C668" s="25"/>
      <c r="D668" s="25"/>
      <c r="E668" s="25"/>
      <c r="F668" s="25"/>
      <c r="G668" s="25"/>
      <c r="H668" s="25"/>
      <c r="I668" s="25"/>
      <c r="J668" s="443">
        <v>3293</v>
      </c>
      <c r="K668" s="171" t="s">
        <v>335</v>
      </c>
      <c r="L668" s="171"/>
      <c r="M668" s="175">
        <v>5000</v>
      </c>
      <c r="N668" s="175">
        <v>0</v>
      </c>
      <c r="O668" s="460">
        <v>0</v>
      </c>
    </row>
    <row r="669" spans="1:15" ht="15">
      <c r="A669" s="30"/>
      <c r="B669" s="25"/>
      <c r="C669" s="25"/>
      <c r="D669" s="25"/>
      <c r="E669" s="25"/>
      <c r="F669" s="25"/>
      <c r="G669" s="25"/>
      <c r="H669" s="25"/>
      <c r="I669" s="25"/>
      <c r="J669" s="443">
        <v>3299</v>
      </c>
      <c r="K669" s="171" t="s">
        <v>726</v>
      </c>
      <c r="L669" s="171"/>
      <c r="M669" s="175">
        <v>5000</v>
      </c>
      <c r="N669" s="175">
        <v>0</v>
      </c>
      <c r="O669" s="460">
        <v>0</v>
      </c>
    </row>
    <row r="670" spans="1:15" ht="15">
      <c r="A670" s="30"/>
      <c r="B670" s="25"/>
      <c r="C670" s="25"/>
      <c r="D670" s="25"/>
      <c r="E670" s="25"/>
      <c r="F670" s="25"/>
      <c r="G670" s="25"/>
      <c r="H670" s="25"/>
      <c r="I670" s="25"/>
      <c r="J670" s="443">
        <v>37</v>
      </c>
      <c r="K670" s="171" t="s">
        <v>138</v>
      </c>
      <c r="L670" s="171"/>
      <c r="M670" s="175">
        <f>SUM(M671)</f>
        <v>60000</v>
      </c>
      <c r="N670" s="175">
        <f>SUM(N671)</f>
        <v>0</v>
      </c>
      <c r="O670" s="460">
        <f t="shared" si="27"/>
        <v>0</v>
      </c>
    </row>
    <row r="671" spans="1:15" ht="15">
      <c r="A671" s="30"/>
      <c r="B671" s="25"/>
      <c r="C671" s="25"/>
      <c r="D671" s="25"/>
      <c r="E671" s="25"/>
      <c r="F671" s="25"/>
      <c r="G671" s="25"/>
      <c r="H671" s="25"/>
      <c r="I671" s="25"/>
      <c r="J671" s="443">
        <v>372</v>
      </c>
      <c r="K671" s="171" t="s">
        <v>139</v>
      </c>
      <c r="L671" s="171"/>
      <c r="M671" s="175">
        <v>60000</v>
      </c>
      <c r="N671" s="175">
        <v>0</v>
      </c>
      <c r="O671" s="460">
        <f t="shared" si="27"/>
        <v>0</v>
      </c>
    </row>
    <row r="672" spans="1:15" ht="15">
      <c r="A672" s="30"/>
      <c r="B672" s="25"/>
      <c r="C672" s="25"/>
      <c r="D672" s="25"/>
      <c r="E672" s="25"/>
      <c r="F672" s="25"/>
      <c r="G672" s="25"/>
      <c r="H672" s="25"/>
      <c r="I672" s="25"/>
      <c r="J672" s="441">
        <v>3722</v>
      </c>
      <c r="K672" s="171" t="s">
        <v>342</v>
      </c>
      <c r="L672" s="171"/>
      <c r="M672" s="175">
        <v>60000</v>
      </c>
      <c r="N672" s="175">
        <v>0</v>
      </c>
      <c r="O672" s="460">
        <v>0</v>
      </c>
    </row>
    <row r="673" spans="1:15" ht="15">
      <c r="A673" s="9"/>
      <c r="B673" s="20"/>
      <c r="C673" s="20"/>
      <c r="D673" s="20"/>
      <c r="E673" s="20"/>
      <c r="F673" s="20"/>
      <c r="G673" s="20"/>
      <c r="H673" s="20"/>
      <c r="I673" s="23"/>
      <c r="J673" s="93" t="s">
        <v>61</v>
      </c>
      <c r="K673" s="55" t="s">
        <v>219</v>
      </c>
      <c r="L673" s="101"/>
      <c r="M673" s="176">
        <f>ABS(M676)</f>
        <v>20000</v>
      </c>
      <c r="N673" s="176">
        <f>ABS(N676)</f>
        <v>28000</v>
      </c>
      <c r="O673" s="461">
        <f>AVERAGE(N673/M673*100)</f>
        <v>140</v>
      </c>
    </row>
    <row r="674" spans="1:15" ht="15">
      <c r="A674" s="9"/>
      <c r="B674" s="20"/>
      <c r="C674" s="20"/>
      <c r="D674" s="20"/>
      <c r="E674" s="20"/>
      <c r="F674" s="20"/>
      <c r="G674" s="20"/>
      <c r="H674" s="20"/>
      <c r="I674" s="23"/>
      <c r="J674" s="71" t="s">
        <v>68</v>
      </c>
      <c r="K674" s="72" t="s">
        <v>143</v>
      </c>
      <c r="L674" s="73"/>
      <c r="M674" s="522"/>
      <c r="N674" s="522"/>
      <c r="O674" s="537"/>
    </row>
    <row r="675" spans="1:15" ht="15">
      <c r="A675" s="9"/>
      <c r="B675" s="20"/>
      <c r="C675" s="20"/>
      <c r="D675" s="20"/>
      <c r="E675" s="20"/>
      <c r="F675" s="20"/>
      <c r="G675" s="20"/>
      <c r="H675" s="20"/>
      <c r="I675" s="23"/>
      <c r="J675" s="74" t="s">
        <v>49</v>
      </c>
      <c r="K675" s="95"/>
      <c r="L675" s="95"/>
      <c r="M675" s="206"/>
      <c r="N675" s="206"/>
      <c r="O675" s="459"/>
    </row>
    <row r="676" spans="1:15" ht="15">
      <c r="A676" s="4"/>
      <c r="B676" s="4"/>
      <c r="C676" s="4"/>
      <c r="D676" s="4"/>
      <c r="E676" s="4"/>
      <c r="F676" s="4"/>
      <c r="G676" s="4"/>
      <c r="H676" s="4"/>
      <c r="I676" s="14"/>
      <c r="J676" s="119">
        <v>3</v>
      </c>
      <c r="K676" s="114" t="s">
        <v>40</v>
      </c>
      <c r="L676" s="77"/>
      <c r="M676" s="79">
        <f>ABS(M677)</f>
        <v>20000</v>
      </c>
      <c r="N676" s="79">
        <f>ABS(N677)</f>
        <v>28000</v>
      </c>
      <c r="O676" s="457">
        <f>AVERAGE(N676/M676*100)</f>
        <v>140</v>
      </c>
    </row>
    <row r="677" spans="1:15" ht="15">
      <c r="A677" s="4"/>
      <c r="B677" s="4"/>
      <c r="C677" s="4"/>
      <c r="D677" s="4"/>
      <c r="E677" s="4"/>
      <c r="F677" s="4"/>
      <c r="G677" s="4"/>
      <c r="H677" s="4"/>
      <c r="I677" s="14"/>
      <c r="J677" s="120">
        <v>37</v>
      </c>
      <c r="K677" s="111" t="s">
        <v>48</v>
      </c>
      <c r="L677" s="82"/>
      <c r="M677" s="84">
        <f>ABS(M678)</f>
        <v>20000</v>
      </c>
      <c r="N677" s="84">
        <f>ABS(N678)</f>
        <v>28000</v>
      </c>
      <c r="O677" s="457">
        <f>AVERAGE(N677/M677*100)</f>
        <v>140</v>
      </c>
    </row>
    <row r="678" spans="1:15" ht="15">
      <c r="A678" s="4"/>
      <c r="B678" s="4"/>
      <c r="C678" s="4"/>
      <c r="D678" s="4"/>
      <c r="E678" s="4"/>
      <c r="F678" s="4"/>
      <c r="G678" s="4"/>
      <c r="H678" s="4"/>
      <c r="I678" s="14"/>
      <c r="J678" s="120">
        <v>372</v>
      </c>
      <c r="K678" s="111" t="s">
        <v>139</v>
      </c>
      <c r="L678" s="82"/>
      <c r="M678" s="84">
        <v>20000</v>
      </c>
      <c r="N678" s="84">
        <f>SUM(N679)</f>
        <v>28000</v>
      </c>
      <c r="O678" s="457">
        <f>AVERAGE(N678/M678*100)</f>
        <v>140</v>
      </c>
    </row>
    <row r="679" spans="1:15" ht="15">
      <c r="A679" s="4"/>
      <c r="B679" s="4"/>
      <c r="C679" s="4"/>
      <c r="D679" s="4"/>
      <c r="E679" s="4"/>
      <c r="F679" s="4"/>
      <c r="G679" s="4"/>
      <c r="H679" s="4"/>
      <c r="I679" s="14"/>
      <c r="J679" s="120">
        <v>3721</v>
      </c>
      <c r="K679" s="111" t="s">
        <v>139</v>
      </c>
      <c r="L679" s="82"/>
      <c r="M679" s="84">
        <v>20000</v>
      </c>
      <c r="N679" s="89">
        <v>28000</v>
      </c>
      <c r="O679" s="457">
        <f>AVERAGE(N679/M679*100)</f>
        <v>140</v>
      </c>
    </row>
    <row r="680" spans="1:15" ht="15">
      <c r="A680" s="9"/>
      <c r="B680" s="20"/>
      <c r="C680" s="20"/>
      <c r="D680" s="20"/>
      <c r="E680" s="20"/>
      <c r="F680" s="20"/>
      <c r="G680" s="20"/>
      <c r="H680" s="20"/>
      <c r="I680" s="23"/>
      <c r="J680" s="93" t="s">
        <v>61</v>
      </c>
      <c r="K680" s="55" t="s">
        <v>220</v>
      </c>
      <c r="L680" s="101"/>
      <c r="M680" s="70">
        <f>ABS(M683)</f>
        <v>10000</v>
      </c>
      <c r="N680" s="70">
        <f>ABS(N683)</f>
        <v>0</v>
      </c>
      <c r="O680" s="458">
        <f>AVERAGE(N680/M680*100)</f>
        <v>0</v>
      </c>
    </row>
    <row r="681" spans="1:15" ht="15">
      <c r="A681" s="9"/>
      <c r="B681" s="20"/>
      <c r="C681" s="20"/>
      <c r="D681" s="20"/>
      <c r="E681" s="20"/>
      <c r="F681" s="20"/>
      <c r="G681" s="20"/>
      <c r="H681" s="20"/>
      <c r="I681" s="23"/>
      <c r="J681" s="71" t="s">
        <v>68</v>
      </c>
      <c r="K681" s="72" t="s">
        <v>126</v>
      </c>
      <c r="L681" s="73"/>
      <c r="M681" s="522"/>
      <c r="N681" s="522"/>
      <c r="O681" s="537"/>
    </row>
    <row r="682" spans="1:15" ht="15">
      <c r="A682" s="9"/>
      <c r="B682" s="20"/>
      <c r="C682" s="20"/>
      <c r="D682" s="20"/>
      <c r="E682" s="20"/>
      <c r="F682" s="20"/>
      <c r="G682" s="20"/>
      <c r="H682" s="20"/>
      <c r="I682" s="23"/>
      <c r="J682" s="74" t="s">
        <v>49</v>
      </c>
      <c r="K682" s="95"/>
      <c r="L682" s="95"/>
      <c r="M682" s="206"/>
      <c r="N682" s="206"/>
      <c r="O682" s="459"/>
    </row>
    <row r="683" spans="1:15" ht="15">
      <c r="A683" s="4"/>
      <c r="B683" s="4"/>
      <c r="C683" s="4"/>
      <c r="D683" s="4"/>
      <c r="E683" s="4"/>
      <c r="F683" s="4"/>
      <c r="G683" s="4"/>
      <c r="H683" s="4"/>
      <c r="I683" s="14"/>
      <c r="J683" s="119">
        <v>3</v>
      </c>
      <c r="K683" s="114" t="s">
        <v>40</v>
      </c>
      <c r="L683" s="77"/>
      <c r="M683" s="79">
        <f>ABS(M684)</f>
        <v>10000</v>
      </c>
      <c r="N683" s="79">
        <f>ABS(N684)</f>
        <v>0</v>
      </c>
      <c r="O683" s="457">
        <f>AVERAGE(N683/M683*100)</f>
        <v>0</v>
      </c>
    </row>
    <row r="684" spans="1:15" ht="15">
      <c r="A684" s="4"/>
      <c r="B684" s="4"/>
      <c r="C684" s="4"/>
      <c r="D684" s="4"/>
      <c r="E684" s="4"/>
      <c r="F684" s="4"/>
      <c r="G684" s="4"/>
      <c r="H684" s="4"/>
      <c r="I684" s="14"/>
      <c r="J684" s="120">
        <v>37</v>
      </c>
      <c r="K684" s="111" t="s">
        <v>48</v>
      </c>
      <c r="L684" s="82"/>
      <c r="M684" s="84">
        <f>ABS(M685)</f>
        <v>10000</v>
      </c>
      <c r="N684" s="84">
        <f>ABS(N685)</f>
        <v>0</v>
      </c>
      <c r="O684" s="457">
        <f>AVERAGE(N684/M684*100)</f>
        <v>0</v>
      </c>
    </row>
    <row r="685" spans="1:15" ht="15">
      <c r="A685" s="4"/>
      <c r="B685" s="4"/>
      <c r="C685" s="4"/>
      <c r="D685" s="4"/>
      <c r="E685" s="4"/>
      <c r="F685" s="4"/>
      <c r="G685" s="4"/>
      <c r="H685" s="4"/>
      <c r="I685" s="14"/>
      <c r="J685" s="120">
        <v>372</v>
      </c>
      <c r="K685" s="111" t="s">
        <v>139</v>
      </c>
      <c r="L685" s="82"/>
      <c r="M685" s="84">
        <v>10000</v>
      </c>
      <c r="N685" s="84">
        <v>0</v>
      </c>
      <c r="O685" s="457">
        <f>AVERAGE(N685/M685*100)</f>
        <v>0</v>
      </c>
    </row>
    <row r="686" spans="1:15" ht="15">
      <c r="A686" s="4"/>
      <c r="B686" s="4"/>
      <c r="C686" s="4"/>
      <c r="D686" s="4"/>
      <c r="E686" s="4"/>
      <c r="F686" s="4"/>
      <c r="G686" s="4"/>
      <c r="H686" s="4"/>
      <c r="I686" s="14"/>
      <c r="J686" s="120">
        <v>3722</v>
      </c>
      <c r="K686" s="111" t="s">
        <v>342</v>
      </c>
      <c r="L686" s="82"/>
      <c r="M686" s="89">
        <v>10000</v>
      </c>
      <c r="N686" s="89">
        <v>0</v>
      </c>
      <c r="O686" s="462">
        <v>0</v>
      </c>
    </row>
    <row r="687" spans="1:15" ht="15">
      <c r="A687" s="9"/>
      <c r="B687" s="20"/>
      <c r="C687" s="20"/>
      <c r="D687" s="20"/>
      <c r="E687" s="20"/>
      <c r="F687" s="20"/>
      <c r="G687" s="20"/>
      <c r="H687" s="20"/>
      <c r="I687" s="23"/>
      <c r="J687" s="93" t="s">
        <v>61</v>
      </c>
      <c r="K687" s="55" t="s">
        <v>221</v>
      </c>
      <c r="L687" s="101"/>
      <c r="M687" s="70">
        <f>ABS(M690)</f>
        <v>15000</v>
      </c>
      <c r="N687" s="70">
        <f>ABS(N690)</f>
        <v>6000</v>
      </c>
      <c r="O687" s="458">
        <f>AVERAGE(N687/M687*100)</f>
        <v>40</v>
      </c>
    </row>
    <row r="688" spans="1:15" ht="15">
      <c r="A688" s="9"/>
      <c r="B688" s="20"/>
      <c r="C688" s="20"/>
      <c r="D688" s="20"/>
      <c r="E688" s="20"/>
      <c r="F688" s="20"/>
      <c r="G688" s="20"/>
      <c r="H688" s="20"/>
      <c r="I688" s="23"/>
      <c r="J688" s="71" t="s">
        <v>68</v>
      </c>
      <c r="K688" s="72" t="s">
        <v>143</v>
      </c>
      <c r="L688" s="73"/>
      <c r="M688" s="522"/>
      <c r="N688" s="522"/>
      <c r="O688" s="537"/>
    </row>
    <row r="689" spans="1:15" ht="15">
      <c r="A689" s="9"/>
      <c r="B689" s="20"/>
      <c r="C689" s="20"/>
      <c r="D689" s="20"/>
      <c r="E689" s="20"/>
      <c r="F689" s="20"/>
      <c r="G689" s="20"/>
      <c r="H689" s="20"/>
      <c r="I689" s="23"/>
      <c r="J689" s="74" t="s">
        <v>49</v>
      </c>
      <c r="K689" s="95"/>
      <c r="L689" s="95"/>
      <c r="M689" s="206"/>
      <c r="N689" s="206"/>
      <c r="O689" s="459"/>
    </row>
    <row r="690" spans="1:15" ht="15">
      <c r="A690" s="4"/>
      <c r="B690" s="4"/>
      <c r="C690" s="4"/>
      <c r="D690" s="4"/>
      <c r="E690" s="4"/>
      <c r="F690" s="4"/>
      <c r="G690" s="4"/>
      <c r="H690" s="4"/>
      <c r="I690" s="14"/>
      <c r="J690" s="119">
        <v>3</v>
      </c>
      <c r="K690" s="114" t="s">
        <v>40</v>
      </c>
      <c r="L690" s="77"/>
      <c r="M690" s="195">
        <f>ABS(M691)</f>
        <v>15000</v>
      </c>
      <c r="N690" s="195">
        <f>ABS(N691)</f>
        <v>6000</v>
      </c>
      <c r="O690" s="463">
        <f>AVERAGE(N690/M690*100)</f>
        <v>40</v>
      </c>
    </row>
    <row r="691" spans="1:15" ht="15">
      <c r="A691" s="4"/>
      <c r="B691" s="4"/>
      <c r="C691" s="4"/>
      <c r="D691" s="4"/>
      <c r="E691" s="4"/>
      <c r="F691" s="4"/>
      <c r="G691" s="4"/>
      <c r="H691" s="4"/>
      <c r="I691" s="14"/>
      <c r="J691" s="120">
        <v>37</v>
      </c>
      <c r="K691" s="111" t="s">
        <v>48</v>
      </c>
      <c r="L691" s="82"/>
      <c r="M691" s="196">
        <f>ABS(M692)</f>
        <v>15000</v>
      </c>
      <c r="N691" s="196">
        <f>ABS(N692)</f>
        <v>6000</v>
      </c>
      <c r="O691" s="463">
        <f>AVERAGE(N691/M691*100)</f>
        <v>40</v>
      </c>
    </row>
    <row r="692" spans="1:15" ht="15">
      <c r="A692" s="4"/>
      <c r="B692" s="4"/>
      <c r="C692" s="4"/>
      <c r="D692" s="4"/>
      <c r="E692" s="4"/>
      <c r="F692" s="4"/>
      <c r="G692" s="4"/>
      <c r="H692" s="4"/>
      <c r="I692" s="14"/>
      <c r="J692" s="120">
        <v>372</v>
      </c>
      <c r="K692" s="111" t="s">
        <v>139</v>
      </c>
      <c r="L692" s="82"/>
      <c r="M692" s="196">
        <v>15000</v>
      </c>
      <c r="N692" s="196">
        <f>SUM(N693)</f>
        <v>6000</v>
      </c>
      <c r="O692" s="463">
        <f>AVERAGE(N692/M692*100)</f>
        <v>40</v>
      </c>
    </row>
    <row r="693" spans="1:15" ht="15">
      <c r="A693" s="4"/>
      <c r="B693" s="4"/>
      <c r="C693" s="4"/>
      <c r="D693" s="4"/>
      <c r="E693" s="4"/>
      <c r="F693" s="4"/>
      <c r="G693" s="4"/>
      <c r="H693" s="4"/>
      <c r="I693" s="14"/>
      <c r="J693" s="120">
        <v>3721</v>
      </c>
      <c r="K693" s="111" t="s">
        <v>139</v>
      </c>
      <c r="L693" s="82"/>
      <c r="M693" s="444">
        <v>15000</v>
      </c>
      <c r="N693" s="444">
        <v>6000</v>
      </c>
      <c r="O693" s="463">
        <f>AVERAGE(N693/M693*100)</f>
        <v>40</v>
      </c>
    </row>
    <row r="694" spans="1:15" ht="15">
      <c r="A694" s="9"/>
      <c r="B694" s="20"/>
      <c r="C694" s="20"/>
      <c r="D694" s="20"/>
      <c r="E694" s="20"/>
      <c r="F694" s="20"/>
      <c r="G694" s="20"/>
      <c r="H694" s="20"/>
      <c r="I694" s="23"/>
      <c r="J694" s="93" t="s">
        <v>61</v>
      </c>
      <c r="K694" s="55" t="s">
        <v>222</v>
      </c>
      <c r="L694" s="101"/>
      <c r="M694" s="133">
        <f>ABS(M697)</f>
        <v>70000</v>
      </c>
      <c r="N694" s="133">
        <f>ABS(N697)</f>
        <v>35000</v>
      </c>
      <c r="O694" s="464">
        <f>AVERAGE(N694/M694*100)</f>
        <v>50</v>
      </c>
    </row>
    <row r="695" spans="1:15" ht="15">
      <c r="A695" s="9"/>
      <c r="B695" s="20"/>
      <c r="C695" s="20"/>
      <c r="D695" s="20"/>
      <c r="E695" s="20"/>
      <c r="F695" s="20"/>
      <c r="G695" s="20"/>
      <c r="H695" s="20"/>
      <c r="I695" s="23"/>
      <c r="J695" s="71" t="s">
        <v>68</v>
      </c>
      <c r="K695" s="72" t="s">
        <v>109</v>
      </c>
      <c r="L695" s="73"/>
      <c r="M695" s="522"/>
      <c r="N695" s="522"/>
      <c r="O695" s="537"/>
    </row>
    <row r="696" spans="1:15" ht="15">
      <c r="A696" s="9"/>
      <c r="B696" s="20"/>
      <c r="C696" s="20"/>
      <c r="D696" s="20"/>
      <c r="E696" s="20"/>
      <c r="F696" s="20"/>
      <c r="G696" s="20"/>
      <c r="H696" s="20"/>
      <c r="I696" s="23"/>
      <c r="J696" s="74" t="s">
        <v>49</v>
      </c>
      <c r="K696" s="95"/>
      <c r="L696" s="95"/>
      <c r="M696" s="206"/>
      <c r="N696" s="206"/>
      <c r="O696" s="459"/>
    </row>
    <row r="697" spans="1:15" ht="15">
      <c r="A697" s="4"/>
      <c r="B697" s="4"/>
      <c r="C697" s="4"/>
      <c r="D697" s="4"/>
      <c r="E697" s="4"/>
      <c r="F697" s="4"/>
      <c r="G697" s="4"/>
      <c r="H697" s="4"/>
      <c r="I697" s="14"/>
      <c r="J697" s="119">
        <v>3</v>
      </c>
      <c r="K697" s="114" t="s">
        <v>40</v>
      </c>
      <c r="L697" s="77"/>
      <c r="M697" s="79">
        <f>ABS(M698)</f>
        <v>70000</v>
      </c>
      <c r="N697" s="79">
        <f>ABS(N698)</f>
        <v>35000</v>
      </c>
      <c r="O697" s="457">
        <f>AVERAGE(N697/M697*100)</f>
        <v>50</v>
      </c>
    </row>
    <row r="698" spans="1:15" ht="15">
      <c r="A698" s="4"/>
      <c r="B698" s="4"/>
      <c r="C698" s="4"/>
      <c r="D698" s="4"/>
      <c r="E698" s="4"/>
      <c r="F698" s="4"/>
      <c r="G698" s="4"/>
      <c r="H698" s="4"/>
      <c r="I698" s="14"/>
      <c r="J698" s="120">
        <v>37</v>
      </c>
      <c r="K698" s="111" t="s">
        <v>48</v>
      </c>
      <c r="L698" s="82"/>
      <c r="M698" s="84">
        <f>ABS(M699)</f>
        <v>70000</v>
      </c>
      <c r="N698" s="84">
        <f>ABS(N699)</f>
        <v>35000</v>
      </c>
      <c r="O698" s="457">
        <f>AVERAGE(N698/M698*100)</f>
        <v>50</v>
      </c>
    </row>
    <row r="699" spans="1:15" ht="15">
      <c r="A699" s="4"/>
      <c r="B699" s="4"/>
      <c r="C699" s="4"/>
      <c r="D699" s="4"/>
      <c r="E699" s="4"/>
      <c r="F699" s="4"/>
      <c r="G699" s="4"/>
      <c r="H699" s="4"/>
      <c r="I699" s="14"/>
      <c r="J699" s="120">
        <v>372</v>
      </c>
      <c r="K699" s="111" t="s">
        <v>139</v>
      </c>
      <c r="L699" s="82"/>
      <c r="M699" s="84">
        <v>70000</v>
      </c>
      <c r="N699" s="84">
        <f>SUM(N700)</f>
        <v>35000</v>
      </c>
      <c r="O699" s="457">
        <f>AVERAGE(N699/M699*100)</f>
        <v>50</v>
      </c>
    </row>
    <row r="700" spans="1:15" ht="15">
      <c r="A700" s="4"/>
      <c r="B700" s="4"/>
      <c r="C700" s="4"/>
      <c r="D700" s="4"/>
      <c r="E700" s="4"/>
      <c r="F700" s="4"/>
      <c r="G700" s="4"/>
      <c r="H700" s="4"/>
      <c r="I700" s="14"/>
      <c r="J700" s="120">
        <v>3721</v>
      </c>
      <c r="K700" s="111" t="s">
        <v>139</v>
      </c>
      <c r="L700" s="82"/>
      <c r="M700" s="89">
        <v>70000</v>
      </c>
      <c r="N700" s="89">
        <v>35000</v>
      </c>
      <c r="O700" s="457">
        <f>AVERAGE(N700/M700*100)</f>
        <v>50</v>
      </c>
    </row>
    <row r="701" spans="1:15" ht="15">
      <c r="A701" s="4"/>
      <c r="B701" s="4"/>
      <c r="C701" s="4"/>
      <c r="D701" s="4"/>
      <c r="E701" s="4"/>
      <c r="F701" s="4"/>
      <c r="G701" s="4"/>
      <c r="H701" s="4"/>
      <c r="I701" s="14"/>
      <c r="J701" s="93" t="s">
        <v>61</v>
      </c>
      <c r="K701" s="55" t="s">
        <v>278</v>
      </c>
      <c r="L701" s="101"/>
      <c r="M701" s="70">
        <f>ABS(M704)</f>
        <v>35000</v>
      </c>
      <c r="N701" s="70">
        <f>ABS(N704)</f>
        <v>40000</v>
      </c>
      <c r="O701" s="458">
        <f>AVERAGE(N701/M701*100)</f>
        <v>114.28571428571428</v>
      </c>
    </row>
    <row r="702" spans="1:15" ht="15">
      <c r="A702" s="4"/>
      <c r="B702" s="4"/>
      <c r="C702" s="4"/>
      <c r="D702" s="4"/>
      <c r="E702" s="4"/>
      <c r="F702" s="4"/>
      <c r="G702" s="4"/>
      <c r="H702" s="4"/>
      <c r="I702" s="14"/>
      <c r="J702" s="71" t="s">
        <v>68</v>
      </c>
      <c r="K702" s="72" t="s">
        <v>109</v>
      </c>
      <c r="L702" s="73"/>
      <c r="M702" s="522"/>
      <c r="N702" s="522"/>
      <c r="O702" s="537"/>
    </row>
    <row r="703" spans="1:15" ht="15">
      <c r="A703" s="4"/>
      <c r="B703" s="4"/>
      <c r="C703" s="4"/>
      <c r="D703" s="4"/>
      <c r="E703" s="4"/>
      <c r="F703" s="4"/>
      <c r="G703" s="4"/>
      <c r="H703" s="4"/>
      <c r="I703" s="14"/>
      <c r="J703" s="193" t="s">
        <v>49</v>
      </c>
      <c r="K703" s="118"/>
      <c r="L703" s="197"/>
      <c r="M703" s="206"/>
      <c r="N703" s="206"/>
      <c r="O703" s="459"/>
    </row>
    <row r="704" spans="1:15" ht="15">
      <c r="A704" s="4"/>
      <c r="B704" s="4"/>
      <c r="C704" s="4"/>
      <c r="D704" s="4"/>
      <c r="E704" s="4"/>
      <c r="F704" s="4"/>
      <c r="G704" s="4"/>
      <c r="H704" s="4"/>
      <c r="I704" s="14"/>
      <c r="J704" s="119">
        <v>3</v>
      </c>
      <c r="K704" s="114" t="s">
        <v>40</v>
      </c>
      <c r="L704" s="77"/>
      <c r="M704" s="79">
        <f>ABS(M705)</f>
        <v>35000</v>
      </c>
      <c r="N704" s="79">
        <f>ABS(N705)</f>
        <v>40000</v>
      </c>
      <c r="O704" s="457">
        <f>AVERAGE(N704/M704*100)</f>
        <v>114.28571428571428</v>
      </c>
    </row>
    <row r="705" spans="1:15" ht="15">
      <c r="A705" s="4"/>
      <c r="B705" s="4"/>
      <c r="C705" s="4"/>
      <c r="D705" s="4"/>
      <c r="E705" s="4"/>
      <c r="F705" s="4"/>
      <c r="G705" s="4"/>
      <c r="H705" s="4"/>
      <c r="I705" s="14"/>
      <c r="J705" s="120">
        <v>37</v>
      </c>
      <c r="K705" s="111" t="s">
        <v>48</v>
      </c>
      <c r="L705" s="82"/>
      <c r="M705" s="84">
        <f>ABS(M706)</f>
        <v>35000</v>
      </c>
      <c r="N705" s="84">
        <f>ABS(N706)</f>
        <v>40000</v>
      </c>
      <c r="O705" s="457">
        <f>AVERAGE(N705/M705*100)</f>
        <v>114.28571428571428</v>
      </c>
    </row>
    <row r="706" spans="1:15" ht="15">
      <c r="A706" s="4"/>
      <c r="B706" s="4"/>
      <c r="C706" s="4"/>
      <c r="D706" s="4"/>
      <c r="E706" s="4"/>
      <c r="F706" s="4"/>
      <c r="G706" s="4"/>
      <c r="H706" s="4"/>
      <c r="I706" s="14"/>
      <c r="J706" s="137">
        <v>372</v>
      </c>
      <c r="K706" s="167" t="s">
        <v>139</v>
      </c>
      <c r="L706" s="87"/>
      <c r="M706" s="84">
        <v>35000</v>
      </c>
      <c r="N706" s="84">
        <f>SUM(N707)</f>
        <v>40000</v>
      </c>
      <c r="O706" s="457">
        <f>AVERAGE(N706/M706*100)</f>
        <v>114.28571428571428</v>
      </c>
    </row>
    <row r="707" spans="1:15" ht="15">
      <c r="A707" s="4"/>
      <c r="B707" s="4"/>
      <c r="C707" s="4"/>
      <c r="D707" s="4"/>
      <c r="E707" s="4"/>
      <c r="F707" s="4"/>
      <c r="G707" s="4"/>
      <c r="H707" s="4"/>
      <c r="I707" s="14"/>
      <c r="J707" s="436">
        <v>3721</v>
      </c>
      <c r="K707" s="439" t="s">
        <v>139</v>
      </c>
      <c r="L707" s="168"/>
      <c r="M707" s="89">
        <v>35000</v>
      </c>
      <c r="N707" s="89">
        <v>40000</v>
      </c>
      <c r="O707" s="457">
        <f>AVERAGE(N707/M707*100)</f>
        <v>114.28571428571428</v>
      </c>
    </row>
    <row r="708" spans="1:15" ht="15">
      <c r="A708" s="4"/>
      <c r="B708" s="4"/>
      <c r="C708" s="4"/>
      <c r="D708" s="4"/>
      <c r="E708" s="4"/>
      <c r="F708" s="4"/>
      <c r="G708" s="4"/>
      <c r="H708" s="4"/>
      <c r="I708" s="14"/>
      <c r="J708" s="280" t="s">
        <v>280</v>
      </c>
      <c r="K708" s="281"/>
      <c r="L708" s="282"/>
      <c r="M708" s="283">
        <f>SUM(M711)</f>
        <v>200000</v>
      </c>
      <c r="N708" s="283">
        <v>0</v>
      </c>
      <c r="O708" s="465">
        <f>AVERAGE(N708/M708*100)</f>
        <v>0</v>
      </c>
    </row>
    <row r="709" spans="1:15" ht="15">
      <c r="A709" s="4"/>
      <c r="B709" s="4"/>
      <c r="C709" s="4"/>
      <c r="D709" s="4"/>
      <c r="E709" s="4"/>
      <c r="F709" s="4"/>
      <c r="G709" s="4"/>
      <c r="H709" s="4"/>
      <c r="I709" s="14"/>
      <c r="J709" s="71" t="s">
        <v>68</v>
      </c>
      <c r="K709" s="72" t="s">
        <v>260</v>
      </c>
      <c r="L709" s="73"/>
      <c r="M709" s="522"/>
      <c r="N709" s="522"/>
      <c r="O709" s="537"/>
    </row>
    <row r="710" spans="1:15" ht="15">
      <c r="A710" s="4"/>
      <c r="B710" s="4"/>
      <c r="C710" s="4"/>
      <c r="D710" s="4"/>
      <c r="E710" s="4"/>
      <c r="F710" s="4"/>
      <c r="G710" s="4"/>
      <c r="H710" s="4"/>
      <c r="I710" s="14"/>
      <c r="J710" s="193" t="s">
        <v>49</v>
      </c>
      <c r="K710" s="118"/>
      <c r="L710" s="197"/>
      <c r="M710" s="206"/>
      <c r="N710" s="206"/>
      <c r="O710" s="459"/>
    </row>
    <row r="711" spans="1:15" ht="15">
      <c r="A711" s="4"/>
      <c r="B711" s="4"/>
      <c r="C711" s="4"/>
      <c r="D711" s="4"/>
      <c r="E711" s="4"/>
      <c r="F711" s="4"/>
      <c r="G711" s="4"/>
      <c r="H711" s="4"/>
      <c r="I711" s="14"/>
      <c r="J711" s="209">
        <v>3</v>
      </c>
      <c r="K711" s="210" t="s">
        <v>3</v>
      </c>
      <c r="L711" s="107"/>
      <c r="M711" s="79">
        <f>SUM(M712)</f>
        <v>200000</v>
      </c>
      <c r="N711" s="79">
        <v>0</v>
      </c>
      <c r="O711" s="457">
        <f>AVERAGE(N834/M711*100)</f>
        <v>0</v>
      </c>
    </row>
    <row r="712" spans="1:15" ht="15">
      <c r="A712" s="4"/>
      <c r="B712" s="4"/>
      <c r="C712" s="4"/>
      <c r="D712" s="4"/>
      <c r="E712" s="4"/>
      <c r="F712" s="4"/>
      <c r="G712" s="4"/>
      <c r="H712" s="4"/>
      <c r="I712" s="14"/>
      <c r="J712" s="137">
        <v>38</v>
      </c>
      <c r="K712" s="167" t="s">
        <v>727</v>
      </c>
      <c r="L712" s="87"/>
      <c r="M712" s="84">
        <f>SUM(M713)</f>
        <v>200000</v>
      </c>
      <c r="N712" s="84">
        <v>0</v>
      </c>
      <c r="O712" s="457">
        <f>AVERAGE(N835/M712*100)</f>
        <v>0</v>
      </c>
    </row>
    <row r="713" spans="1:15" ht="15">
      <c r="A713" s="4"/>
      <c r="B713" s="4"/>
      <c r="C713" s="4"/>
      <c r="D713" s="4"/>
      <c r="E713" s="4"/>
      <c r="F713" s="4"/>
      <c r="G713" s="4"/>
      <c r="H713" s="4"/>
      <c r="I713" s="14"/>
      <c r="J713" s="137">
        <v>382</v>
      </c>
      <c r="K713" s="167" t="s">
        <v>671</v>
      </c>
      <c r="L713" s="87"/>
      <c r="M713" s="84">
        <v>200000</v>
      </c>
      <c r="N713" s="84">
        <v>0</v>
      </c>
      <c r="O713" s="457">
        <f>AVERAGE(N836/M713*100)</f>
        <v>0</v>
      </c>
    </row>
    <row r="714" spans="1:15" ht="15">
      <c r="A714" s="4"/>
      <c r="B714" s="4"/>
      <c r="C714" s="4"/>
      <c r="D714" s="4"/>
      <c r="E714" s="4"/>
      <c r="F714" s="4"/>
      <c r="G714" s="4"/>
      <c r="H714" s="4"/>
      <c r="I714" s="14"/>
      <c r="J714" s="137">
        <v>38221</v>
      </c>
      <c r="K714" s="167" t="s">
        <v>728</v>
      </c>
      <c r="L714" s="87"/>
      <c r="M714" s="84">
        <v>200000</v>
      </c>
      <c r="N714" s="84">
        <v>0</v>
      </c>
      <c r="O714" s="457">
        <v>0</v>
      </c>
    </row>
    <row r="715" spans="1:15" ht="15">
      <c r="A715" s="4"/>
      <c r="B715" s="13"/>
      <c r="C715" s="4"/>
      <c r="D715" s="13"/>
      <c r="E715" s="13"/>
      <c r="F715" s="4"/>
      <c r="G715" s="4"/>
      <c r="H715" s="4"/>
      <c r="I715" s="14"/>
      <c r="J715" s="278" t="s">
        <v>223</v>
      </c>
      <c r="K715" s="279"/>
      <c r="L715" s="279"/>
      <c r="M715" s="277">
        <f>ABS(M716+M723+M730+M737+M744+M751)</f>
        <v>284000</v>
      </c>
      <c r="N715" s="277">
        <f>ABS(N716+N723+N730+N737+N744+N751)</f>
        <v>164232</v>
      </c>
      <c r="O715" s="451">
        <f>AVERAGE(N715/M715*100)</f>
        <v>57.82816901408451</v>
      </c>
    </row>
    <row r="716" spans="1:15" ht="15">
      <c r="A716" s="4"/>
      <c r="B716" s="13"/>
      <c r="C716" s="4"/>
      <c r="D716" s="13"/>
      <c r="E716" s="13"/>
      <c r="F716" s="4"/>
      <c r="G716" s="4"/>
      <c r="H716" s="4"/>
      <c r="I716" s="14"/>
      <c r="J716" s="90" t="s">
        <v>61</v>
      </c>
      <c r="K716" s="55" t="s">
        <v>224</v>
      </c>
      <c r="L716" s="104"/>
      <c r="M716" s="70">
        <f>SUM(M719)</f>
        <v>24000</v>
      </c>
      <c r="N716" s="70">
        <f>SUM(N719)</f>
        <v>6000</v>
      </c>
      <c r="O716" s="458">
        <f>AVERAGE(N716/M716*100)</f>
        <v>25</v>
      </c>
    </row>
    <row r="717" spans="1:15" ht="15">
      <c r="A717" s="4"/>
      <c r="B717" s="13"/>
      <c r="C717" s="4"/>
      <c r="D717" s="13"/>
      <c r="E717" s="13"/>
      <c r="F717" s="4"/>
      <c r="G717" s="4"/>
      <c r="H717" s="4"/>
      <c r="I717" s="14"/>
      <c r="J717" s="204" t="s">
        <v>104</v>
      </c>
      <c r="K717" s="72" t="s">
        <v>127</v>
      </c>
      <c r="L717" s="72"/>
      <c r="M717" s="522"/>
      <c r="N717" s="522"/>
      <c r="O717" s="537"/>
    </row>
    <row r="718" spans="1:15" ht="15">
      <c r="A718" s="4"/>
      <c r="B718" s="13"/>
      <c r="C718" s="4"/>
      <c r="D718" s="13"/>
      <c r="E718" s="13"/>
      <c r="F718" s="4"/>
      <c r="G718" s="4"/>
      <c r="H718" s="4"/>
      <c r="I718" s="14"/>
      <c r="J718" s="193" t="s">
        <v>128</v>
      </c>
      <c r="K718" s="95"/>
      <c r="L718" s="95"/>
      <c r="M718" s="206"/>
      <c r="N718" s="206"/>
      <c r="O718" s="459"/>
    </row>
    <row r="719" spans="1:15" ht="15">
      <c r="A719" s="4"/>
      <c r="B719" s="13"/>
      <c r="C719" s="4"/>
      <c r="D719" s="13"/>
      <c r="E719" s="13"/>
      <c r="F719" s="4"/>
      <c r="G719" s="4"/>
      <c r="H719" s="4"/>
      <c r="I719" s="14"/>
      <c r="J719" s="76">
        <v>3</v>
      </c>
      <c r="K719" s="77" t="s">
        <v>40</v>
      </c>
      <c r="L719" s="77"/>
      <c r="M719" s="79">
        <f>ABS(M720)</f>
        <v>24000</v>
      </c>
      <c r="N719" s="79">
        <f>ABS(N720)</f>
        <v>6000</v>
      </c>
      <c r="O719" s="457">
        <f>AVERAGE(N719/M719*100)</f>
        <v>25</v>
      </c>
    </row>
    <row r="720" spans="1:15" ht="15">
      <c r="A720" s="4"/>
      <c r="B720" s="13"/>
      <c r="C720" s="4"/>
      <c r="D720" s="13"/>
      <c r="E720" s="13"/>
      <c r="F720" s="4"/>
      <c r="G720" s="4"/>
      <c r="H720" s="4"/>
      <c r="I720" s="14"/>
      <c r="J720" s="81">
        <v>38</v>
      </c>
      <c r="K720" s="82" t="s">
        <v>29</v>
      </c>
      <c r="L720" s="82"/>
      <c r="M720" s="84">
        <f>ABS(M721)</f>
        <v>24000</v>
      </c>
      <c r="N720" s="84">
        <f>ABS(N721)</f>
        <v>6000</v>
      </c>
      <c r="O720" s="457">
        <f>AVERAGE(N720/M720*100)</f>
        <v>25</v>
      </c>
    </row>
    <row r="721" spans="1:15" ht="15">
      <c r="A721" s="4"/>
      <c r="B721" s="13"/>
      <c r="C721" s="4"/>
      <c r="D721" s="13"/>
      <c r="E721" s="13"/>
      <c r="F721" s="4"/>
      <c r="G721" s="4"/>
      <c r="H721" s="4"/>
      <c r="I721" s="14"/>
      <c r="J721" s="86">
        <v>381</v>
      </c>
      <c r="K721" s="87" t="s">
        <v>30</v>
      </c>
      <c r="L721" s="87"/>
      <c r="M721" s="84">
        <v>24000</v>
      </c>
      <c r="N721" s="84">
        <f>SUM(N722)</f>
        <v>6000</v>
      </c>
      <c r="O721" s="457">
        <f>AVERAGE(N721/M721*100)</f>
        <v>25</v>
      </c>
    </row>
    <row r="722" spans="1:15" ht="15">
      <c r="A722" s="4"/>
      <c r="B722" s="13"/>
      <c r="C722" s="4"/>
      <c r="D722" s="13"/>
      <c r="E722" s="13"/>
      <c r="F722" s="4"/>
      <c r="G722" s="4"/>
      <c r="H722" s="4"/>
      <c r="I722" s="14"/>
      <c r="J722" s="86">
        <v>3811</v>
      </c>
      <c r="K722" s="87" t="s">
        <v>30</v>
      </c>
      <c r="L722" s="87"/>
      <c r="M722" s="89">
        <v>24000</v>
      </c>
      <c r="N722" s="89">
        <v>6000</v>
      </c>
      <c r="O722" s="457">
        <f>AVERAGE(N722/M722*100)</f>
        <v>25</v>
      </c>
    </row>
    <row r="723" spans="1:15" ht="15">
      <c r="A723" s="4"/>
      <c r="B723" s="13"/>
      <c r="C723" s="4"/>
      <c r="D723" s="13"/>
      <c r="E723" s="13"/>
      <c r="F723" s="4"/>
      <c r="G723" s="4"/>
      <c r="H723" s="4"/>
      <c r="I723" s="14"/>
      <c r="J723" s="117" t="s">
        <v>225</v>
      </c>
      <c r="K723" s="68"/>
      <c r="L723" s="68"/>
      <c r="M723" s="70">
        <f>ABS(M726)</f>
        <v>20000</v>
      </c>
      <c r="N723" s="70">
        <f>ABS(N726)</f>
        <v>17232</v>
      </c>
      <c r="O723" s="458">
        <f>AVERAGE(N723/M723*100)</f>
        <v>86.16</v>
      </c>
    </row>
    <row r="724" spans="1:15" ht="15">
      <c r="A724" s="4"/>
      <c r="B724" s="13"/>
      <c r="C724" s="4"/>
      <c r="D724" s="13"/>
      <c r="E724" s="13"/>
      <c r="F724" s="4"/>
      <c r="G724" s="4"/>
      <c r="H724" s="4"/>
      <c r="I724" s="14"/>
      <c r="J724" s="204" t="s">
        <v>105</v>
      </c>
      <c r="K724" s="72" t="s">
        <v>127</v>
      </c>
      <c r="L724" s="72"/>
      <c r="M724" s="527"/>
      <c r="N724" s="527"/>
      <c r="O724" s="543"/>
    </row>
    <row r="725" spans="1:15" ht="15">
      <c r="A725" s="4"/>
      <c r="B725" s="13"/>
      <c r="C725" s="4"/>
      <c r="D725" s="13"/>
      <c r="E725" s="13"/>
      <c r="F725" s="4"/>
      <c r="G725" s="4"/>
      <c r="H725" s="4"/>
      <c r="I725" s="14"/>
      <c r="J725" s="193" t="s">
        <v>113</v>
      </c>
      <c r="K725" s="95"/>
      <c r="L725" s="95"/>
      <c r="M725" s="208"/>
      <c r="N725" s="208"/>
      <c r="O725" s="466"/>
    </row>
    <row r="726" spans="1:15" ht="15">
      <c r="A726" s="4"/>
      <c r="B726" s="13"/>
      <c r="C726" s="4"/>
      <c r="D726" s="13"/>
      <c r="E726" s="13"/>
      <c r="F726" s="4"/>
      <c r="G726" s="4"/>
      <c r="H726" s="4"/>
      <c r="I726" s="14"/>
      <c r="J726" s="76">
        <v>3</v>
      </c>
      <c r="K726" s="77" t="s">
        <v>3</v>
      </c>
      <c r="L726" s="77"/>
      <c r="M726" s="79">
        <f>ABS(M727)</f>
        <v>20000</v>
      </c>
      <c r="N726" s="79">
        <f>ABS(N727)</f>
        <v>17232</v>
      </c>
      <c r="O726" s="457">
        <f>AVERAGE(N726/M726*100)</f>
        <v>86.16</v>
      </c>
    </row>
    <row r="727" spans="1:15" ht="15">
      <c r="A727" s="4"/>
      <c r="B727" s="13"/>
      <c r="C727" s="4"/>
      <c r="D727" s="13"/>
      <c r="E727" s="13"/>
      <c r="F727" s="4"/>
      <c r="G727" s="4"/>
      <c r="H727" s="4"/>
      <c r="I727" s="14"/>
      <c r="J727" s="81">
        <v>32</v>
      </c>
      <c r="K727" s="82" t="s">
        <v>21</v>
      </c>
      <c r="L727" s="82"/>
      <c r="M727" s="84">
        <f>ABS(M728)</f>
        <v>20000</v>
      </c>
      <c r="N727" s="84">
        <f>ABS(N728)</f>
        <v>17232</v>
      </c>
      <c r="O727" s="420">
        <f>AVERAGE(N727/M727*100)</f>
        <v>86.16</v>
      </c>
    </row>
    <row r="728" spans="1:15" ht="15">
      <c r="A728" s="4"/>
      <c r="B728" s="13"/>
      <c r="C728" s="4"/>
      <c r="D728" s="13"/>
      <c r="E728" s="13"/>
      <c r="F728" s="4"/>
      <c r="G728" s="4"/>
      <c r="H728" s="4"/>
      <c r="I728" s="14"/>
      <c r="J728" s="81">
        <v>329</v>
      </c>
      <c r="K728" s="82" t="s">
        <v>25</v>
      </c>
      <c r="L728" s="82"/>
      <c r="M728" s="84">
        <v>20000</v>
      </c>
      <c r="N728" s="84">
        <f>SUM(N729)</f>
        <v>17232</v>
      </c>
      <c r="O728" s="420">
        <f>AVERAGE(N728/M728*100)</f>
        <v>86.16</v>
      </c>
    </row>
    <row r="729" spans="1:15" ht="15">
      <c r="A729" s="4"/>
      <c r="B729" s="13"/>
      <c r="C729" s="4"/>
      <c r="D729" s="13"/>
      <c r="E729" s="13"/>
      <c r="F729" s="4"/>
      <c r="G729" s="4"/>
      <c r="H729" s="4"/>
      <c r="I729" s="14"/>
      <c r="J729" s="81">
        <v>3294</v>
      </c>
      <c r="K729" s="82" t="s">
        <v>336</v>
      </c>
      <c r="L729" s="82"/>
      <c r="M729" s="84">
        <v>20000</v>
      </c>
      <c r="N729" s="84">
        <v>17232</v>
      </c>
      <c r="O729" s="420">
        <f>AVERAGE(N729/M729*100)</f>
        <v>86.16</v>
      </c>
    </row>
    <row r="730" spans="1:15" ht="15">
      <c r="A730" s="4"/>
      <c r="B730" s="13"/>
      <c r="C730" s="4"/>
      <c r="D730" s="13"/>
      <c r="E730" s="13"/>
      <c r="F730" s="4"/>
      <c r="G730" s="4"/>
      <c r="H730" s="4"/>
      <c r="I730" s="14"/>
      <c r="J730" s="90" t="s">
        <v>61</v>
      </c>
      <c r="K730" s="55" t="s">
        <v>240</v>
      </c>
      <c r="L730" s="104"/>
      <c r="M730" s="70">
        <f>ABS(M733)</f>
        <v>70000</v>
      </c>
      <c r="N730" s="70">
        <f>ABS(N733)</f>
        <v>30000</v>
      </c>
      <c r="O730" s="458">
        <f>AVERAGE(N730/M730*100)</f>
        <v>42.857142857142854</v>
      </c>
    </row>
    <row r="731" spans="1:15" ht="15">
      <c r="A731" s="4"/>
      <c r="B731" s="13"/>
      <c r="C731" s="4"/>
      <c r="D731" s="13"/>
      <c r="E731" s="13"/>
      <c r="F731" s="4"/>
      <c r="G731" s="4"/>
      <c r="H731" s="4"/>
      <c r="I731" s="14"/>
      <c r="J731" s="204" t="s">
        <v>68</v>
      </c>
      <c r="K731" s="72" t="s">
        <v>109</v>
      </c>
      <c r="L731" s="128"/>
      <c r="M731" s="522"/>
      <c r="N731" s="522"/>
      <c r="O731" s="537"/>
    </row>
    <row r="732" spans="1:15" ht="15">
      <c r="A732" s="4"/>
      <c r="B732" s="13"/>
      <c r="C732" s="4"/>
      <c r="D732" s="13"/>
      <c r="E732" s="13"/>
      <c r="F732" s="4"/>
      <c r="G732" s="4"/>
      <c r="H732" s="4"/>
      <c r="I732" s="14"/>
      <c r="J732" s="193" t="s">
        <v>117</v>
      </c>
      <c r="K732" s="95"/>
      <c r="L732" s="105"/>
      <c r="M732" s="206"/>
      <c r="N732" s="206"/>
      <c r="O732" s="459"/>
    </row>
    <row r="733" spans="1:15" ht="15">
      <c r="A733" s="4"/>
      <c r="B733" s="13"/>
      <c r="C733" s="4"/>
      <c r="D733" s="13"/>
      <c r="E733" s="13"/>
      <c r="F733" s="4"/>
      <c r="G733" s="4"/>
      <c r="H733" s="4"/>
      <c r="I733" s="14"/>
      <c r="J733" s="76">
        <v>3</v>
      </c>
      <c r="K733" s="77" t="s">
        <v>3</v>
      </c>
      <c r="L733" s="77"/>
      <c r="M733" s="79">
        <f>ABS(M734)</f>
        <v>70000</v>
      </c>
      <c r="N733" s="79">
        <f>ABS(N734)</f>
        <v>30000</v>
      </c>
      <c r="O733" s="457">
        <f>AVERAGE(N733/M733*100)</f>
        <v>42.857142857142854</v>
      </c>
    </row>
    <row r="734" spans="1:15" ht="15">
      <c r="A734" s="4"/>
      <c r="B734" s="13"/>
      <c r="C734" s="4"/>
      <c r="D734" s="13"/>
      <c r="E734" s="13"/>
      <c r="F734" s="4"/>
      <c r="G734" s="4"/>
      <c r="H734" s="4"/>
      <c r="I734" s="14"/>
      <c r="J734" s="81">
        <v>38</v>
      </c>
      <c r="K734" s="82" t="s">
        <v>71</v>
      </c>
      <c r="L734" s="82"/>
      <c r="M734" s="84">
        <f>ABS(M735)</f>
        <v>70000</v>
      </c>
      <c r="N734" s="84">
        <f>ABS(N735)</f>
        <v>30000</v>
      </c>
      <c r="O734" s="457">
        <f>AVERAGE(N734/M734*100)</f>
        <v>42.857142857142854</v>
      </c>
    </row>
    <row r="735" spans="1:15" ht="15">
      <c r="A735" s="4"/>
      <c r="B735" s="13"/>
      <c r="C735" s="4"/>
      <c r="D735" s="13"/>
      <c r="E735" s="13"/>
      <c r="F735" s="4"/>
      <c r="G735" s="4"/>
      <c r="H735" s="4"/>
      <c r="I735" s="14"/>
      <c r="J735" s="86">
        <v>381</v>
      </c>
      <c r="K735" s="87" t="s">
        <v>30</v>
      </c>
      <c r="L735" s="82"/>
      <c r="M735" s="84">
        <v>70000</v>
      </c>
      <c r="N735" s="84">
        <f>SUM(N736)</f>
        <v>30000</v>
      </c>
      <c r="O735" s="457">
        <f>AVERAGE(N735/M735*100)</f>
        <v>42.857142857142854</v>
      </c>
    </row>
    <row r="736" spans="1:15" ht="15">
      <c r="A736" s="4"/>
      <c r="B736" s="13"/>
      <c r="C736" s="4"/>
      <c r="D736" s="13"/>
      <c r="E736" s="13"/>
      <c r="F736" s="4"/>
      <c r="G736" s="4"/>
      <c r="H736" s="4"/>
      <c r="I736" s="14"/>
      <c r="J736" s="81">
        <v>3811</v>
      </c>
      <c r="K736" s="82" t="s">
        <v>30</v>
      </c>
      <c r="L736" s="82"/>
      <c r="M736" s="84">
        <v>70000</v>
      </c>
      <c r="N736" s="84">
        <v>30000</v>
      </c>
      <c r="O736" s="457">
        <f>AVERAGE(N736/M736*100)</f>
        <v>42.857142857142854</v>
      </c>
    </row>
    <row r="737" spans="1:15" ht="15">
      <c r="A737" s="4"/>
      <c r="B737" s="13"/>
      <c r="C737" s="4"/>
      <c r="D737" s="13"/>
      <c r="E737" s="13"/>
      <c r="F737" s="4"/>
      <c r="G737" s="4"/>
      <c r="H737" s="4"/>
      <c r="I737" s="14"/>
      <c r="J737" s="90" t="s">
        <v>61</v>
      </c>
      <c r="K737" s="55" t="s">
        <v>241</v>
      </c>
      <c r="L737" s="104"/>
      <c r="M737" s="135">
        <f>ABS(M740)</f>
        <v>100000</v>
      </c>
      <c r="N737" s="135">
        <f>ABS(N740)</f>
        <v>85000</v>
      </c>
      <c r="O737" s="467">
        <f>AVERAGE(N737/M737*100)</f>
        <v>85</v>
      </c>
    </row>
    <row r="738" spans="1:15" ht="15">
      <c r="A738" s="4"/>
      <c r="B738" s="13"/>
      <c r="C738" s="4"/>
      <c r="D738" s="13"/>
      <c r="E738" s="13"/>
      <c r="F738" s="4"/>
      <c r="G738" s="4"/>
      <c r="H738" s="4"/>
      <c r="I738" s="14"/>
      <c r="J738" s="204" t="s">
        <v>104</v>
      </c>
      <c r="K738" s="72" t="s">
        <v>127</v>
      </c>
      <c r="L738" s="72"/>
      <c r="M738" s="569"/>
      <c r="N738" s="569"/>
      <c r="O738" s="570"/>
    </row>
    <row r="739" spans="1:15" ht="15">
      <c r="A739" s="4"/>
      <c r="B739" s="13"/>
      <c r="C739" s="4"/>
      <c r="D739" s="13"/>
      <c r="E739" s="13"/>
      <c r="F739" s="4"/>
      <c r="G739" s="4"/>
      <c r="H739" s="4"/>
      <c r="I739" s="14"/>
      <c r="J739" s="193" t="s">
        <v>113</v>
      </c>
      <c r="K739" s="95"/>
      <c r="L739" s="95"/>
      <c r="M739" s="207"/>
      <c r="N739" s="207"/>
      <c r="O739" s="468"/>
    </row>
    <row r="740" spans="1:15" ht="15">
      <c r="A740" s="4"/>
      <c r="B740" s="13"/>
      <c r="C740" s="4"/>
      <c r="D740" s="13"/>
      <c r="E740" s="13"/>
      <c r="F740" s="4"/>
      <c r="G740" s="4"/>
      <c r="H740" s="4"/>
      <c r="I740" s="14"/>
      <c r="J740" s="76">
        <v>3</v>
      </c>
      <c r="K740" s="77" t="s">
        <v>3</v>
      </c>
      <c r="L740" s="77"/>
      <c r="M740" s="132">
        <f>SUM(M741)</f>
        <v>100000</v>
      </c>
      <c r="N740" s="132">
        <f>SUM(N741)</f>
        <v>85000</v>
      </c>
      <c r="O740" s="469">
        <f>AVERAGE(N740/M740*100)</f>
        <v>85</v>
      </c>
    </row>
    <row r="741" spans="1:15" ht="15">
      <c r="A741" s="4"/>
      <c r="B741" s="13"/>
      <c r="C741" s="4"/>
      <c r="D741" s="13"/>
      <c r="E741" s="13"/>
      <c r="F741" s="4"/>
      <c r="G741" s="4"/>
      <c r="H741" s="4"/>
      <c r="I741" s="14"/>
      <c r="J741" s="81">
        <v>38</v>
      </c>
      <c r="K741" s="82" t="s">
        <v>29</v>
      </c>
      <c r="L741" s="82"/>
      <c r="M741" s="127">
        <f>SUM(M742)</f>
        <v>100000</v>
      </c>
      <c r="N741" s="127">
        <f>SUM(N742)</f>
        <v>85000</v>
      </c>
      <c r="O741" s="469">
        <f>AVERAGE(N741/M741*100)</f>
        <v>85</v>
      </c>
    </row>
    <row r="742" spans="1:15" ht="15">
      <c r="A742" s="4"/>
      <c r="B742" s="13"/>
      <c r="C742" s="4"/>
      <c r="D742" s="13"/>
      <c r="E742" s="13"/>
      <c r="F742" s="4"/>
      <c r="G742" s="4"/>
      <c r="H742" s="4"/>
      <c r="I742" s="14"/>
      <c r="J742" s="81">
        <v>382</v>
      </c>
      <c r="K742" s="111" t="s">
        <v>671</v>
      </c>
      <c r="L742" s="111"/>
      <c r="M742" s="127">
        <v>100000</v>
      </c>
      <c r="N742" s="127">
        <f>SUM(N743)</f>
        <v>85000</v>
      </c>
      <c r="O742" s="469">
        <f>AVERAGE(N742/M742*100)</f>
        <v>85</v>
      </c>
    </row>
    <row r="743" spans="1:15" ht="15">
      <c r="A743" s="4"/>
      <c r="B743" s="13"/>
      <c r="C743" s="4"/>
      <c r="D743" s="13"/>
      <c r="E743" s="13"/>
      <c r="F743" s="4"/>
      <c r="G743" s="4"/>
      <c r="H743" s="4"/>
      <c r="I743" s="14"/>
      <c r="J743" s="81">
        <v>3821</v>
      </c>
      <c r="K743" s="111" t="s">
        <v>690</v>
      </c>
      <c r="L743" s="111"/>
      <c r="M743" s="445">
        <v>100000</v>
      </c>
      <c r="N743" s="445">
        <v>85000</v>
      </c>
      <c r="O743" s="469">
        <f>AVERAGE(N743/M743*100)</f>
        <v>85</v>
      </c>
    </row>
    <row r="744" spans="1:15" ht="15">
      <c r="A744" s="4"/>
      <c r="B744" s="13"/>
      <c r="C744" s="4"/>
      <c r="D744" s="13"/>
      <c r="E744" s="13"/>
      <c r="F744" s="4"/>
      <c r="G744" s="4"/>
      <c r="H744" s="4"/>
      <c r="I744" s="14"/>
      <c r="J744" s="90" t="s">
        <v>61</v>
      </c>
      <c r="K744" s="55" t="s">
        <v>226</v>
      </c>
      <c r="L744" s="104"/>
      <c r="M744" s="70">
        <f>ABS(M747)</f>
        <v>20000</v>
      </c>
      <c r="N744" s="70">
        <f>ABS(N747)</f>
        <v>0</v>
      </c>
      <c r="O744" s="458">
        <f>AVERAGE(N744/M744*100)</f>
        <v>0</v>
      </c>
    </row>
    <row r="745" spans="1:15" ht="15">
      <c r="A745" s="4"/>
      <c r="B745" s="13"/>
      <c r="C745" s="4"/>
      <c r="D745" s="13"/>
      <c r="E745" s="13"/>
      <c r="F745" s="4"/>
      <c r="G745" s="4"/>
      <c r="H745" s="4"/>
      <c r="I745" s="14"/>
      <c r="J745" s="204" t="s">
        <v>68</v>
      </c>
      <c r="K745" s="72" t="s">
        <v>109</v>
      </c>
      <c r="L745" s="128"/>
      <c r="M745" s="522"/>
      <c r="N745" s="522"/>
      <c r="O745" s="537"/>
    </row>
    <row r="746" spans="1:15" ht="15">
      <c r="A746" s="4"/>
      <c r="B746" s="13"/>
      <c r="C746" s="4"/>
      <c r="D746" s="13"/>
      <c r="E746" s="13"/>
      <c r="F746" s="4"/>
      <c r="G746" s="4"/>
      <c r="H746" s="4"/>
      <c r="I746" s="14"/>
      <c r="J746" s="193" t="s">
        <v>166</v>
      </c>
      <c r="K746" s="95"/>
      <c r="L746" s="105"/>
      <c r="M746" s="206"/>
      <c r="N746" s="206"/>
      <c r="O746" s="459"/>
    </row>
    <row r="747" spans="1:15" ht="15">
      <c r="A747" s="4"/>
      <c r="B747" s="13"/>
      <c r="C747" s="4"/>
      <c r="D747" s="13"/>
      <c r="E747" s="13"/>
      <c r="F747" s="4"/>
      <c r="G747" s="4"/>
      <c r="H747" s="4"/>
      <c r="I747" s="14"/>
      <c r="J747" s="76">
        <v>3</v>
      </c>
      <c r="K747" s="77" t="s">
        <v>3</v>
      </c>
      <c r="L747" s="77"/>
      <c r="M747" s="79">
        <f>ABS(M748)</f>
        <v>20000</v>
      </c>
      <c r="N747" s="79">
        <f>ABS(N748)</f>
        <v>0</v>
      </c>
      <c r="O747" s="457">
        <f>AVERAGE(N747/M747*100)</f>
        <v>0</v>
      </c>
    </row>
    <row r="748" spans="1:15" ht="15">
      <c r="A748" s="4"/>
      <c r="B748" s="13"/>
      <c r="C748" s="4"/>
      <c r="D748" s="13"/>
      <c r="E748" s="13"/>
      <c r="F748" s="4"/>
      <c r="G748" s="4"/>
      <c r="H748" s="4"/>
      <c r="I748" s="14"/>
      <c r="J748" s="81">
        <v>32</v>
      </c>
      <c r="K748" s="82" t="s">
        <v>21</v>
      </c>
      <c r="L748" s="82"/>
      <c r="M748" s="84">
        <f>ABS(M749)</f>
        <v>20000</v>
      </c>
      <c r="N748" s="84">
        <f>ABS(N749)</f>
        <v>0</v>
      </c>
      <c r="O748" s="457">
        <f>AVERAGE(N748/M748*100)</f>
        <v>0</v>
      </c>
    </row>
    <row r="749" spans="1:15" ht="15">
      <c r="A749" s="4"/>
      <c r="B749" s="13"/>
      <c r="C749" s="4"/>
      <c r="D749" s="13"/>
      <c r="E749" s="13"/>
      <c r="F749" s="4"/>
      <c r="G749" s="4"/>
      <c r="H749" s="4"/>
      <c r="I749" s="14"/>
      <c r="J749" s="81">
        <v>329</v>
      </c>
      <c r="K749" s="82" t="s">
        <v>25</v>
      </c>
      <c r="L749" s="82"/>
      <c r="M749" s="84">
        <v>20000</v>
      </c>
      <c r="N749" s="84">
        <v>0</v>
      </c>
      <c r="O749" s="457">
        <f>AVERAGE(N749/M749*100)</f>
        <v>0</v>
      </c>
    </row>
    <row r="750" spans="1:15" ht="15">
      <c r="A750" s="4"/>
      <c r="B750" s="13"/>
      <c r="C750" s="4"/>
      <c r="D750" s="13"/>
      <c r="E750" s="13"/>
      <c r="F750" s="4"/>
      <c r="G750" s="4"/>
      <c r="H750" s="4"/>
      <c r="I750" s="14"/>
      <c r="J750" s="81">
        <v>3299</v>
      </c>
      <c r="K750" s="82" t="s">
        <v>25</v>
      </c>
      <c r="L750" s="82"/>
      <c r="M750" s="89">
        <v>20000</v>
      </c>
      <c r="N750" s="89">
        <v>0</v>
      </c>
      <c r="O750" s="462">
        <v>0</v>
      </c>
    </row>
    <row r="751" spans="1:15" ht="15">
      <c r="A751" s="4"/>
      <c r="B751" s="13"/>
      <c r="C751" s="4"/>
      <c r="D751" s="13"/>
      <c r="E751" s="13"/>
      <c r="F751" s="4"/>
      <c r="G751" s="4"/>
      <c r="H751" s="4"/>
      <c r="I751" s="14"/>
      <c r="J751" s="90" t="s">
        <v>61</v>
      </c>
      <c r="K751" s="55" t="s">
        <v>255</v>
      </c>
      <c r="L751" s="104"/>
      <c r="M751" s="135">
        <f>ABS(M754)</f>
        <v>50000</v>
      </c>
      <c r="N751" s="135">
        <f>ABS(N754)</f>
        <v>26000</v>
      </c>
      <c r="O751" s="467">
        <f>AVERAGE(N751/M751*100)</f>
        <v>52</v>
      </c>
    </row>
    <row r="752" spans="1:15" ht="15">
      <c r="A752" s="4"/>
      <c r="B752" s="13"/>
      <c r="C752" s="4"/>
      <c r="D752" s="13"/>
      <c r="E752" s="13"/>
      <c r="F752" s="4"/>
      <c r="G752" s="4"/>
      <c r="H752" s="4"/>
      <c r="I752" s="14"/>
      <c r="J752" s="204" t="s">
        <v>104</v>
      </c>
      <c r="K752" s="72" t="s">
        <v>127</v>
      </c>
      <c r="L752" s="72"/>
      <c r="M752" s="569"/>
      <c r="N752" s="569"/>
      <c r="O752" s="570"/>
    </row>
    <row r="753" spans="1:15" ht="15">
      <c r="A753" s="4"/>
      <c r="B753" s="13"/>
      <c r="C753" s="4"/>
      <c r="D753" s="13"/>
      <c r="E753" s="13"/>
      <c r="F753" s="4"/>
      <c r="G753" s="4"/>
      <c r="H753" s="4"/>
      <c r="I753" s="14"/>
      <c r="J753" s="193" t="s">
        <v>113</v>
      </c>
      <c r="K753" s="95"/>
      <c r="L753" s="95"/>
      <c r="M753" s="207"/>
      <c r="N753" s="207"/>
      <c r="O753" s="468"/>
    </row>
    <row r="754" spans="1:15" ht="15">
      <c r="A754" s="4"/>
      <c r="B754" s="13"/>
      <c r="C754" s="4"/>
      <c r="D754" s="13"/>
      <c r="E754" s="13"/>
      <c r="F754" s="4"/>
      <c r="G754" s="4"/>
      <c r="H754" s="4"/>
      <c r="I754" s="14"/>
      <c r="J754" s="106">
        <v>3</v>
      </c>
      <c r="K754" s="107" t="s">
        <v>3</v>
      </c>
      <c r="L754" s="107"/>
      <c r="M754" s="132">
        <f>ABS(M755)</f>
        <v>50000</v>
      </c>
      <c r="N754" s="132">
        <f>ABS(N755)</f>
        <v>26000</v>
      </c>
      <c r="O754" s="469">
        <f aca="true" t="shared" si="28" ref="O754:O759">AVERAGE(N754/M754*100)</f>
        <v>52</v>
      </c>
    </row>
    <row r="755" spans="1:15" ht="15">
      <c r="A755" s="4"/>
      <c r="B755" s="13"/>
      <c r="C755" s="4"/>
      <c r="D755" s="13"/>
      <c r="E755" s="13"/>
      <c r="F755" s="4"/>
      <c r="G755" s="4"/>
      <c r="H755" s="4"/>
      <c r="I755" s="14"/>
      <c r="J755" s="86">
        <v>38</v>
      </c>
      <c r="K755" s="87" t="s">
        <v>29</v>
      </c>
      <c r="L755" s="87"/>
      <c r="M755" s="127">
        <f>ABS(M756)</f>
        <v>50000</v>
      </c>
      <c r="N755" s="127">
        <f>ABS(N756)</f>
        <v>26000</v>
      </c>
      <c r="O755" s="469">
        <f t="shared" si="28"/>
        <v>52</v>
      </c>
    </row>
    <row r="756" spans="1:15" ht="15">
      <c r="A756" s="4"/>
      <c r="B756" s="13"/>
      <c r="C756" s="4"/>
      <c r="D756" s="13"/>
      <c r="E756" s="13"/>
      <c r="F756" s="4"/>
      <c r="G756" s="4"/>
      <c r="H756" s="4"/>
      <c r="I756" s="14"/>
      <c r="J756" s="86">
        <v>381</v>
      </c>
      <c r="K756" s="87" t="s">
        <v>30</v>
      </c>
      <c r="L756" s="87"/>
      <c r="M756" s="127">
        <v>50000</v>
      </c>
      <c r="N756" s="127">
        <f>SUM(N757)</f>
        <v>26000</v>
      </c>
      <c r="O756" s="469">
        <f t="shared" si="28"/>
        <v>52</v>
      </c>
    </row>
    <row r="757" spans="1:15" ht="15">
      <c r="A757" s="4"/>
      <c r="B757" s="13"/>
      <c r="C757" s="4"/>
      <c r="D757" s="13"/>
      <c r="E757" s="13"/>
      <c r="F757" s="4"/>
      <c r="G757" s="4"/>
      <c r="H757" s="4"/>
      <c r="I757" s="14"/>
      <c r="J757" s="86">
        <v>3811</v>
      </c>
      <c r="K757" s="87" t="s">
        <v>343</v>
      </c>
      <c r="L757" s="87"/>
      <c r="M757" s="127">
        <v>50000</v>
      </c>
      <c r="N757" s="127">
        <v>26000</v>
      </c>
      <c r="O757" s="469">
        <f t="shared" si="28"/>
        <v>52</v>
      </c>
    </row>
    <row r="758" spans="1:15" ht="15">
      <c r="A758" s="30"/>
      <c r="B758" s="25"/>
      <c r="C758" s="25"/>
      <c r="D758" s="25"/>
      <c r="E758" s="25"/>
      <c r="F758" s="25"/>
      <c r="G758" s="25"/>
      <c r="H758" s="25"/>
      <c r="I758" s="25"/>
      <c r="J758" s="278" t="s">
        <v>227</v>
      </c>
      <c r="K758" s="278"/>
      <c r="L758" s="278"/>
      <c r="M758" s="277">
        <f>ABS(M759+M768+M793+M800)</f>
        <v>776000</v>
      </c>
      <c r="N758" s="277">
        <f>ABS(N759+N768+N793+N800)</f>
        <v>230709</v>
      </c>
      <c r="O758" s="451">
        <f t="shared" si="28"/>
        <v>29.7305412371134</v>
      </c>
    </row>
    <row r="759" spans="1:15" ht="15">
      <c r="A759" s="28"/>
      <c r="B759" s="26"/>
      <c r="C759" s="26"/>
      <c r="D759" s="26"/>
      <c r="E759" s="26"/>
      <c r="F759" s="26"/>
      <c r="G759" s="26"/>
      <c r="H759" s="26"/>
      <c r="I759" s="26"/>
      <c r="J759" s="90" t="s">
        <v>61</v>
      </c>
      <c r="K759" s="113" t="s">
        <v>228</v>
      </c>
      <c r="L759" s="121"/>
      <c r="M759" s="70">
        <f>SUM(M762)</f>
        <v>250000</v>
      </c>
      <c r="N759" s="70">
        <f>SUM(N762)</f>
        <v>27781</v>
      </c>
      <c r="O759" s="458">
        <f t="shared" si="28"/>
        <v>11.112400000000001</v>
      </c>
    </row>
    <row r="760" spans="1:15" ht="15">
      <c r="A760" s="9"/>
      <c r="B760" s="20"/>
      <c r="C760" s="20"/>
      <c r="D760" s="20"/>
      <c r="E760" s="20"/>
      <c r="F760" s="20"/>
      <c r="G760" s="20"/>
      <c r="H760" s="20"/>
      <c r="I760" s="23"/>
      <c r="J760" s="71" t="s">
        <v>68</v>
      </c>
      <c r="K760" s="72" t="s">
        <v>109</v>
      </c>
      <c r="L760" s="73"/>
      <c r="M760" s="522"/>
      <c r="N760" s="522"/>
      <c r="O760" s="537"/>
    </row>
    <row r="761" spans="1:15" ht="15">
      <c r="A761" s="9"/>
      <c r="B761" s="20"/>
      <c r="C761" s="20"/>
      <c r="D761" s="20"/>
      <c r="E761" s="20"/>
      <c r="F761" s="20"/>
      <c r="G761" s="20"/>
      <c r="H761" s="20"/>
      <c r="I761" s="23"/>
      <c r="J761" s="74" t="s">
        <v>117</v>
      </c>
      <c r="K761" s="95"/>
      <c r="L761" s="95"/>
      <c r="M761" s="206"/>
      <c r="N761" s="206"/>
      <c r="O761" s="459"/>
    </row>
    <row r="762" spans="1:15" ht="15">
      <c r="A762" s="4"/>
      <c r="B762" s="4"/>
      <c r="C762" s="4"/>
      <c r="D762" s="4"/>
      <c r="E762" s="4"/>
      <c r="F762" s="4"/>
      <c r="G762" s="4"/>
      <c r="H762" s="4"/>
      <c r="I762" s="14"/>
      <c r="J762" s="119">
        <v>3</v>
      </c>
      <c r="K762" s="114" t="s">
        <v>40</v>
      </c>
      <c r="L762" s="77"/>
      <c r="M762" s="79">
        <f>ABS(M763)</f>
        <v>250000</v>
      </c>
      <c r="N762" s="79">
        <f>ABS(N763)</f>
        <v>27781</v>
      </c>
      <c r="O762" s="457">
        <f>AVERAGE(N762/M762*100)</f>
        <v>11.112400000000001</v>
      </c>
    </row>
    <row r="763" spans="1:15" ht="15">
      <c r="A763" s="16"/>
      <c r="B763" s="4"/>
      <c r="C763" s="4"/>
      <c r="D763" s="4"/>
      <c r="E763" s="4"/>
      <c r="F763" s="4"/>
      <c r="G763" s="4"/>
      <c r="H763" s="4"/>
      <c r="I763" s="14"/>
      <c r="J763" s="120">
        <v>32</v>
      </c>
      <c r="K763" s="111" t="s">
        <v>41</v>
      </c>
      <c r="L763" s="111"/>
      <c r="M763" s="84">
        <f>ABS(M764+M766)</f>
        <v>250000</v>
      </c>
      <c r="N763" s="84">
        <f>ABS(N764+N766)</f>
        <v>27781</v>
      </c>
      <c r="O763" s="457">
        <f>AVERAGE(N763/M763*100)</f>
        <v>11.112400000000001</v>
      </c>
    </row>
    <row r="764" spans="1:15" ht="15">
      <c r="A764" s="16"/>
      <c r="B764" s="4"/>
      <c r="C764" s="4"/>
      <c r="D764" s="4"/>
      <c r="E764" s="4"/>
      <c r="F764" s="4"/>
      <c r="G764" s="4"/>
      <c r="H764" s="4"/>
      <c r="I764" s="14"/>
      <c r="J764" s="120">
        <v>323</v>
      </c>
      <c r="K764" s="111" t="s">
        <v>24</v>
      </c>
      <c r="L764" s="111"/>
      <c r="M764" s="84">
        <v>150000</v>
      </c>
      <c r="N764" s="84">
        <f>SUM(N765)</f>
        <v>27781</v>
      </c>
      <c r="O764" s="457">
        <f>AVERAGE(N764/M764*100)</f>
        <v>18.520666666666667</v>
      </c>
    </row>
    <row r="765" spans="1:15" ht="15">
      <c r="A765" s="16"/>
      <c r="B765" s="4"/>
      <c r="C765" s="4"/>
      <c r="D765" s="4"/>
      <c r="E765" s="4"/>
      <c r="F765" s="4"/>
      <c r="G765" s="4"/>
      <c r="H765" s="4"/>
      <c r="I765" s="14"/>
      <c r="J765" s="120">
        <v>3237</v>
      </c>
      <c r="K765" s="111" t="s">
        <v>724</v>
      </c>
      <c r="L765" s="111"/>
      <c r="M765" s="84">
        <v>150000</v>
      </c>
      <c r="N765" s="84">
        <v>27781</v>
      </c>
      <c r="O765" s="457">
        <f>AVERAGE(N765/M765*100)</f>
        <v>18.520666666666667</v>
      </c>
    </row>
    <row r="766" spans="1:15" ht="15">
      <c r="A766" s="16"/>
      <c r="B766" s="13"/>
      <c r="C766" s="13"/>
      <c r="D766" s="13"/>
      <c r="E766" s="4"/>
      <c r="F766" s="4"/>
      <c r="G766" s="4"/>
      <c r="H766" s="4"/>
      <c r="I766" s="14"/>
      <c r="J766" s="120">
        <v>329</v>
      </c>
      <c r="K766" s="82" t="s">
        <v>25</v>
      </c>
      <c r="L766" s="111"/>
      <c r="M766" s="84">
        <v>100000</v>
      </c>
      <c r="N766" s="84">
        <v>0</v>
      </c>
      <c r="O766" s="457">
        <f>AVERAGE(N766/M766*100)</f>
        <v>0</v>
      </c>
    </row>
    <row r="767" spans="1:15" ht="15">
      <c r="A767" s="16"/>
      <c r="B767" s="13"/>
      <c r="C767" s="13"/>
      <c r="D767" s="13"/>
      <c r="E767" s="4"/>
      <c r="F767" s="4"/>
      <c r="G767" s="4"/>
      <c r="H767" s="4"/>
      <c r="I767" s="14"/>
      <c r="J767" s="120">
        <v>3299</v>
      </c>
      <c r="K767" s="82" t="s">
        <v>25</v>
      </c>
      <c r="L767" s="111"/>
      <c r="M767" s="89">
        <v>100000</v>
      </c>
      <c r="N767" s="89">
        <v>0</v>
      </c>
      <c r="O767" s="462">
        <v>0</v>
      </c>
    </row>
    <row r="768" spans="1:15" ht="15">
      <c r="A768" s="9"/>
      <c r="B768" s="20"/>
      <c r="C768" s="20"/>
      <c r="D768" s="20"/>
      <c r="E768" s="20"/>
      <c r="F768" s="20"/>
      <c r="G768" s="20"/>
      <c r="H768" s="20"/>
      <c r="I768" s="23"/>
      <c r="J768" s="93" t="s">
        <v>61</v>
      </c>
      <c r="K768" s="55" t="s">
        <v>229</v>
      </c>
      <c r="L768" s="101"/>
      <c r="M768" s="70">
        <f>ABS(M771+M789)</f>
        <v>328000</v>
      </c>
      <c r="N768" s="70">
        <f>ABS(N771+N789)</f>
        <v>142928</v>
      </c>
      <c r="O768" s="458">
        <f>AVERAGE(N768/M768*100)</f>
        <v>43.57560975609756</v>
      </c>
    </row>
    <row r="769" spans="1:15" ht="15">
      <c r="A769" s="9"/>
      <c r="B769" s="20"/>
      <c r="C769" s="20"/>
      <c r="D769" s="20"/>
      <c r="E769" s="20"/>
      <c r="F769" s="20"/>
      <c r="G769" s="20"/>
      <c r="H769" s="20"/>
      <c r="I769" s="23"/>
      <c r="J769" s="71" t="s">
        <v>68</v>
      </c>
      <c r="K769" s="72" t="s">
        <v>67</v>
      </c>
      <c r="L769" s="73"/>
      <c r="M769" s="522"/>
      <c r="N769" s="522"/>
      <c r="O769" s="537"/>
    </row>
    <row r="770" spans="1:15" ht="15">
      <c r="A770" s="9"/>
      <c r="B770" s="20"/>
      <c r="C770" s="20"/>
      <c r="D770" s="20"/>
      <c r="E770" s="20"/>
      <c r="F770" s="20"/>
      <c r="G770" s="20"/>
      <c r="H770" s="20"/>
      <c r="I770" s="23"/>
      <c r="J770" s="74" t="s">
        <v>121</v>
      </c>
      <c r="K770" s="95"/>
      <c r="L770" s="95" t="s">
        <v>136</v>
      </c>
      <c r="M770" s="206"/>
      <c r="N770" s="206"/>
      <c r="O770" s="459"/>
    </row>
    <row r="771" spans="1:15" ht="15">
      <c r="A771" s="4"/>
      <c r="B771" s="4"/>
      <c r="C771" s="4"/>
      <c r="D771" s="4"/>
      <c r="E771" s="4"/>
      <c r="F771" s="4"/>
      <c r="G771" s="4"/>
      <c r="H771" s="4"/>
      <c r="I771" s="14"/>
      <c r="J771" s="119">
        <v>3</v>
      </c>
      <c r="K771" s="114" t="s">
        <v>40</v>
      </c>
      <c r="L771" s="114"/>
      <c r="M771" s="79">
        <f>ABS(M772+M777+M786)</f>
        <v>304000</v>
      </c>
      <c r="N771" s="79">
        <f>ABS(N772+N777+N786)</f>
        <v>130928</v>
      </c>
      <c r="O771" s="457">
        <f>AVERAGE(N771/M771*100)</f>
        <v>43.06842105263158</v>
      </c>
    </row>
    <row r="772" spans="1:15" ht="15">
      <c r="A772" s="4"/>
      <c r="B772" s="4"/>
      <c r="C772" s="4"/>
      <c r="D772" s="4"/>
      <c r="E772" s="4"/>
      <c r="F772" s="4"/>
      <c r="G772" s="4"/>
      <c r="H772" s="4"/>
      <c r="I772" s="14"/>
      <c r="J772" s="120">
        <v>31</v>
      </c>
      <c r="K772" s="111" t="s">
        <v>20</v>
      </c>
      <c r="L772" s="111"/>
      <c r="M772" s="84">
        <f>ABS(M773+M775)</f>
        <v>217000</v>
      </c>
      <c r="N772" s="84">
        <f>ABS(N773+N775)</f>
        <v>115795</v>
      </c>
      <c r="O772" s="457">
        <f aca="true" t="shared" si="29" ref="O772:O792">AVERAGE(N772/M772*100)</f>
        <v>53.36175115207374</v>
      </c>
    </row>
    <row r="773" spans="1:15" ht="15">
      <c r="A773" s="4"/>
      <c r="B773" s="4"/>
      <c r="C773" s="4"/>
      <c r="D773" s="4"/>
      <c r="E773" s="4"/>
      <c r="F773" s="4"/>
      <c r="G773" s="4"/>
      <c r="H773" s="4"/>
      <c r="I773" s="14"/>
      <c r="J773" s="120">
        <v>311</v>
      </c>
      <c r="K773" s="111" t="s">
        <v>76</v>
      </c>
      <c r="L773" s="111"/>
      <c r="M773" s="84">
        <v>185000</v>
      </c>
      <c r="N773" s="84">
        <f>SUM(N774)</f>
        <v>99395</v>
      </c>
      <c r="O773" s="457">
        <f t="shared" si="29"/>
        <v>53.72702702702703</v>
      </c>
    </row>
    <row r="774" spans="1:15" ht="15">
      <c r="A774" s="4"/>
      <c r="B774" s="4"/>
      <c r="C774" s="4"/>
      <c r="D774" s="4"/>
      <c r="E774" s="4"/>
      <c r="F774" s="4"/>
      <c r="G774" s="4"/>
      <c r="H774" s="4"/>
      <c r="I774" s="14"/>
      <c r="J774" s="120">
        <v>3111</v>
      </c>
      <c r="K774" s="111" t="s">
        <v>314</v>
      </c>
      <c r="L774" s="111"/>
      <c r="M774" s="84">
        <v>185000</v>
      </c>
      <c r="N774" s="84">
        <v>99395</v>
      </c>
      <c r="O774" s="457">
        <f t="shared" si="29"/>
        <v>53.72702702702703</v>
      </c>
    </row>
    <row r="775" spans="1:15" ht="15">
      <c r="A775" s="4"/>
      <c r="B775" s="13"/>
      <c r="C775" s="13"/>
      <c r="D775" s="13"/>
      <c r="E775" s="4"/>
      <c r="F775" s="4"/>
      <c r="G775" s="4"/>
      <c r="H775" s="4"/>
      <c r="I775" s="14"/>
      <c r="J775" s="120">
        <v>313</v>
      </c>
      <c r="K775" s="111" t="s">
        <v>42</v>
      </c>
      <c r="L775" s="111"/>
      <c r="M775" s="84">
        <v>32000</v>
      </c>
      <c r="N775" s="84">
        <f>SUM(N776)</f>
        <v>16400</v>
      </c>
      <c r="O775" s="457">
        <f t="shared" si="29"/>
        <v>51.24999999999999</v>
      </c>
    </row>
    <row r="776" spans="1:15" ht="15">
      <c r="A776" s="4"/>
      <c r="B776" s="13"/>
      <c r="C776" s="13"/>
      <c r="D776" s="13"/>
      <c r="E776" s="4"/>
      <c r="F776" s="4"/>
      <c r="G776" s="4"/>
      <c r="H776" s="4"/>
      <c r="I776" s="14"/>
      <c r="J776" s="120">
        <v>3132</v>
      </c>
      <c r="K776" s="111" t="s">
        <v>729</v>
      </c>
      <c r="L776" s="111"/>
      <c r="M776" s="84">
        <v>32000</v>
      </c>
      <c r="N776" s="84">
        <v>16400</v>
      </c>
      <c r="O776" s="457">
        <f t="shared" si="29"/>
        <v>51.24999999999999</v>
      </c>
    </row>
    <row r="777" spans="1:15" ht="15">
      <c r="A777" s="4"/>
      <c r="B777" s="13"/>
      <c r="C777" s="13"/>
      <c r="D777" s="13"/>
      <c r="E777" s="4"/>
      <c r="F777" s="4"/>
      <c r="G777" s="4"/>
      <c r="H777" s="4"/>
      <c r="I777" s="14"/>
      <c r="J777" s="120">
        <v>32</v>
      </c>
      <c r="K777" s="111" t="s">
        <v>41</v>
      </c>
      <c r="L777" s="111"/>
      <c r="M777" s="84">
        <f>ABS(M778+M780)</f>
        <v>84000</v>
      </c>
      <c r="N777" s="84">
        <f>ABS(N778+N780)</f>
        <v>14070</v>
      </c>
      <c r="O777" s="457">
        <f t="shared" si="29"/>
        <v>16.75</v>
      </c>
    </row>
    <row r="778" spans="1:15" ht="15">
      <c r="A778" s="4"/>
      <c r="B778" s="13"/>
      <c r="C778" s="13"/>
      <c r="D778" s="13"/>
      <c r="E778" s="4"/>
      <c r="F778" s="4"/>
      <c r="G778" s="4"/>
      <c r="H778" s="4"/>
      <c r="I778" s="14"/>
      <c r="J778" s="120">
        <v>322</v>
      </c>
      <c r="K778" s="111" t="s">
        <v>23</v>
      </c>
      <c r="L778" s="111"/>
      <c r="M778" s="84">
        <v>5000</v>
      </c>
      <c r="N778" s="84">
        <f>SUM(N779)</f>
        <v>635</v>
      </c>
      <c r="O778" s="457">
        <f t="shared" si="29"/>
        <v>12.7</v>
      </c>
    </row>
    <row r="779" spans="1:15" ht="15">
      <c r="A779" s="4"/>
      <c r="B779" s="13"/>
      <c r="C779" s="13"/>
      <c r="D779" s="13"/>
      <c r="E779" s="4"/>
      <c r="F779" s="4"/>
      <c r="G779" s="4"/>
      <c r="H779" s="4"/>
      <c r="I779" s="14"/>
      <c r="J779" s="120">
        <v>3221</v>
      </c>
      <c r="K779" s="111" t="s">
        <v>700</v>
      </c>
      <c r="L779" s="111"/>
      <c r="M779" s="84">
        <v>5000</v>
      </c>
      <c r="N779" s="84">
        <v>635</v>
      </c>
      <c r="O779" s="457">
        <f t="shared" si="29"/>
        <v>12.7</v>
      </c>
    </row>
    <row r="780" spans="1:15" ht="15">
      <c r="A780" s="4"/>
      <c r="B780" s="13"/>
      <c r="C780" s="13"/>
      <c r="D780" s="13"/>
      <c r="E780" s="4"/>
      <c r="F780" s="4"/>
      <c r="G780" s="4"/>
      <c r="H780" s="4"/>
      <c r="I780" s="14"/>
      <c r="J780" s="120">
        <v>323</v>
      </c>
      <c r="K780" s="111" t="s">
        <v>24</v>
      </c>
      <c r="L780" s="111"/>
      <c r="M780" s="84">
        <v>79000</v>
      </c>
      <c r="N780" s="84">
        <f>AVERAGE(N781+N782+N783+N784+N785)</f>
        <v>13435</v>
      </c>
      <c r="O780" s="457">
        <f t="shared" si="29"/>
        <v>17.00632911392405</v>
      </c>
    </row>
    <row r="781" spans="1:15" ht="15">
      <c r="A781" s="4"/>
      <c r="B781" s="13"/>
      <c r="C781" s="13"/>
      <c r="D781" s="13"/>
      <c r="E781" s="4"/>
      <c r="F781" s="4"/>
      <c r="G781" s="4"/>
      <c r="H781" s="4"/>
      <c r="I781" s="14"/>
      <c r="J781" s="120">
        <v>3231</v>
      </c>
      <c r="K781" s="111" t="s">
        <v>660</v>
      </c>
      <c r="L781" s="111"/>
      <c r="M781" s="84">
        <v>6000</v>
      </c>
      <c r="N781" s="84">
        <v>2637</v>
      </c>
      <c r="O781" s="457">
        <f t="shared" si="29"/>
        <v>43.95</v>
      </c>
    </row>
    <row r="782" spans="1:15" ht="15">
      <c r="A782" s="4"/>
      <c r="B782" s="13"/>
      <c r="C782" s="13"/>
      <c r="D782" s="13"/>
      <c r="E782" s="4"/>
      <c r="F782" s="4"/>
      <c r="G782" s="4"/>
      <c r="H782" s="4"/>
      <c r="I782" s="14"/>
      <c r="J782" s="120">
        <v>3235</v>
      </c>
      <c r="K782" s="111" t="s">
        <v>327</v>
      </c>
      <c r="L782" s="111"/>
      <c r="M782" s="84">
        <v>30000</v>
      </c>
      <c r="N782" s="84">
        <v>0</v>
      </c>
      <c r="O782" s="457">
        <f t="shared" si="29"/>
        <v>0</v>
      </c>
    </row>
    <row r="783" spans="1:15" ht="15">
      <c r="A783" s="4"/>
      <c r="B783" s="13"/>
      <c r="C783" s="13"/>
      <c r="D783" s="13"/>
      <c r="E783" s="4"/>
      <c r="F783" s="4"/>
      <c r="G783" s="4"/>
      <c r="H783" s="4"/>
      <c r="I783" s="14"/>
      <c r="J783" s="120">
        <v>3237</v>
      </c>
      <c r="K783" s="111" t="s">
        <v>329</v>
      </c>
      <c r="L783" s="111"/>
      <c r="M783" s="84">
        <v>25000</v>
      </c>
      <c r="N783" s="84">
        <v>8400</v>
      </c>
      <c r="O783" s="457">
        <f t="shared" si="29"/>
        <v>33.6</v>
      </c>
    </row>
    <row r="784" spans="1:15" ht="15">
      <c r="A784" s="4"/>
      <c r="B784" s="13"/>
      <c r="C784" s="13"/>
      <c r="D784" s="13"/>
      <c r="E784" s="4"/>
      <c r="F784" s="4"/>
      <c r="G784" s="4"/>
      <c r="H784" s="4"/>
      <c r="I784" s="14"/>
      <c r="J784" s="120">
        <v>3238</v>
      </c>
      <c r="K784" s="111" t="s">
        <v>330</v>
      </c>
      <c r="L784" s="111"/>
      <c r="M784" s="84">
        <v>14000</v>
      </c>
      <c r="N784" s="84">
        <v>1773</v>
      </c>
      <c r="O784" s="457">
        <f t="shared" si="29"/>
        <v>12.664285714285715</v>
      </c>
    </row>
    <row r="785" spans="1:15" ht="15">
      <c r="A785" s="4"/>
      <c r="B785" s="13"/>
      <c r="C785" s="13"/>
      <c r="D785" s="13"/>
      <c r="E785" s="4"/>
      <c r="F785" s="4"/>
      <c r="G785" s="4"/>
      <c r="H785" s="4"/>
      <c r="I785" s="14"/>
      <c r="J785" s="120">
        <v>3239</v>
      </c>
      <c r="K785" s="111" t="s">
        <v>331</v>
      </c>
      <c r="L785" s="111"/>
      <c r="M785" s="84">
        <v>4000</v>
      </c>
      <c r="N785" s="84">
        <v>625</v>
      </c>
      <c r="O785" s="457">
        <f t="shared" si="29"/>
        <v>15.625</v>
      </c>
    </row>
    <row r="786" spans="1:15" ht="15">
      <c r="A786" s="4"/>
      <c r="B786" s="13"/>
      <c r="C786" s="13"/>
      <c r="D786" s="13"/>
      <c r="E786" s="4"/>
      <c r="F786" s="4"/>
      <c r="G786" s="4"/>
      <c r="H786" s="4"/>
      <c r="I786" s="14"/>
      <c r="J786" s="120">
        <v>34</v>
      </c>
      <c r="K786" s="111" t="s">
        <v>43</v>
      </c>
      <c r="L786" s="111"/>
      <c r="M786" s="84">
        <f>SUM(M787)</f>
        <v>3000</v>
      </c>
      <c r="N786" s="84">
        <f>SUM(N787)</f>
        <v>1063</v>
      </c>
      <c r="O786" s="457">
        <f t="shared" si="29"/>
        <v>35.43333333333333</v>
      </c>
    </row>
    <row r="787" spans="1:15" ht="15">
      <c r="A787" s="4"/>
      <c r="B787" s="13"/>
      <c r="C787" s="13"/>
      <c r="D787" s="13"/>
      <c r="E787" s="4"/>
      <c r="F787" s="4"/>
      <c r="G787" s="4"/>
      <c r="H787" s="4"/>
      <c r="I787" s="14"/>
      <c r="J787" s="120">
        <v>343</v>
      </c>
      <c r="K787" s="111" t="s">
        <v>27</v>
      </c>
      <c r="L787" s="111"/>
      <c r="M787" s="84">
        <v>3000</v>
      </c>
      <c r="N787" s="84">
        <f>SUM(N788)</f>
        <v>1063</v>
      </c>
      <c r="O787" s="457">
        <f t="shared" si="29"/>
        <v>35.43333333333333</v>
      </c>
    </row>
    <row r="788" spans="1:15" ht="15">
      <c r="A788" s="4"/>
      <c r="B788" s="13"/>
      <c r="C788" s="13"/>
      <c r="D788" s="13"/>
      <c r="E788" s="4"/>
      <c r="F788" s="4"/>
      <c r="G788" s="4"/>
      <c r="H788" s="4"/>
      <c r="I788" s="14"/>
      <c r="J788" s="120">
        <v>3431</v>
      </c>
      <c r="K788" s="111" t="s">
        <v>27</v>
      </c>
      <c r="L788" s="111"/>
      <c r="M788" s="84">
        <v>3000</v>
      </c>
      <c r="N788" s="84">
        <v>1063</v>
      </c>
      <c r="O788" s="457">
        <f t="shared" si="29"/>
        <v>35.43333333333333</v>
      </c>
    </row>
    <row r="789" spans="1:15" ht="15">
      <c r="A789" s="4"/>
      <c r="B789" s="13"/>
      <c r="C789" s="13"/>
      <c r="D789" s="13"/>
      <c r="E789" s="4"/>
      <c r="F789" s="4"/>
      <c r="G789" s="4"/>
      <c r="H789" s="4"/>
      <c r="I789" s="14"/>
      <c r="J789" s="120">
        <v>4</v>
      </c>
      <c r="K789" s="111" t="s">
        <v>77</v>
      </c>
      <c r="L789" s="111"/>
      <c r="M789" s="84">
        <f>ABS(M790)</f>
        <v>24000</v>
      </c>
      <c r="N789" s="84">
        <f>ABS(N790)</f>
        <v>12000</v>
      </c>
      <c r="O789" s="457">
        <f t="shared" si="29"/>
        <v>50</v>
      </c>
    </row>
    <row r="790" spans="1:15" ht="15">
      <c r="A790" s="4"/>
      <c r="B790" s="13"/>
      <c r="C790" s="13"/>
      <c r="D790" s="13"/>
      <c r="E790" s="4"/>
      <c r="F790" s="4"/>
      <c r="G790" s="4"/>
      <c r="H790" s="4"/>
      <c r="I790" s="17"/>
      <c r="J790" s="120">
        <v>42</v>
      </c>
      <c r="K790" s="82" t="s">
        <v>44</v>
      </c>
      <c r="L790" s="111"/>
      <c r="M790" s="84">
        <f>ABS(M791)</f>
        <v>24000</v>
      </c>
      <c r="N790" s="84">
        <f>ABS(N791)</f>
        <v>12000</v>
      </c>
      <c r="O790" s="457">
        <f t="shared" si="29"/>
        <v>50</v>
      </c>
    </row>
    <row r="791" spans="1:15" ht="15">
      <c r="A791" s="4"/>
      <c r="B791" s="13"/>
      <c r="C791" s="13"/>
      <c r="D791" s="13"/>
      <c r="E791" s="4"/>
      <c r="F791" s="4"/>
      <c r="G791" s="4"/>
      <c r="H791" s="4"/>
      <c r="I791" s="17"/>
      <c r="J791" s="120">
        <v>424</v>
      </c>
      <c r="K791" s="82" t="s">
        <v>168</v>
      </c>
      <c r="L791" s="111"/>
      <c r="M791" s="84">
        <v>24000</v>
      </c>
      <c r="N791" s="84">
        <f>SUM(N792)</f>
        <v>12000</v>
      </c>
      <c r="O791" s="457">
        <f t="shared" si="29"/>
        <v>50</v>
      </c>
    </row>
    <row r="792" spans="1:15" ht="15">
      <c r="A792" s="4"/>
      <c r="B792" s="13"/>
      <c r="C792" s="13"/>
      <c r="D792" s="13"/>
      <c r="E792" s="4"/>
      <c r="F792" s="4"/>
      <c r="G792" s="4"/>
      <c r="H792" s="4"/>
      <c r="I792" s="17"/>
      <c r="J792" s="436">
        <v>4241</v>
      </c>
      <c r="K792" s="416" t="s">
        <v>168</v>
      </c>
      <c r="L792" s="111"/>
      <c r="M792" s="89">
        <v>24000</v>
      </c>
      <c r="N792" s="89">
        <v>12000</v>
      </c>
      <c r="O792" s="462">
        <f t="shared" si="29"/>
        <v>50</v>
      </c>
    </row>
    <row r="793" spans="1:15" ht="15">
      <c r="A793" s="9"/>
      <c r="B793" s="20"/>
      <c r="C793" s="20"/>
      <c r="D793" s="20"/>
      <c r="E793" s="20"/>
      <c r="F793" s="20"/>
      <c r="G793" s="20"/>
      <c r="H793" s="20"/>
      <c r="I793" s="23"/>
      <c r="J793" s="124" t="s">
        <v>61</v>
      </c>
      <c r="K793" s="125" t="s">
        <v>230</v>
      </c>
      <c r="L793" s="126"/>
      <c r="M793" s="94">
        <f>ABS(M796)</f>
        <v>148000</v>
      </c>
      <c r="N793" s="94">
        <f>ABS(N796)</f>
        <v>27000</v>
      </c>
      <c r="O793" s="470">
        <f>AVERAGE(N793/M793*100)</f>
        <v>18.243243243243242</v>
      </c>
    </row>
    <row r="794" spans="1:15" ht="15">
      <c r="A794" s="9"/>
      <c r="B794" s="20"/>
      <c r="C794" s="20"/>
      <c r="D794" s="20"/>
      <c r="E794" s="20"/>
      <c r="F794" s="20"/>
      <c r="G794" s="20"/>
      <c r="H794" s="20"/>
      <c r="I794" s="23"/>
      <c r="J794" s="71" t="s">
        <v>68</v>
      </c>
      <c r="K794" s="72" t="s">
        <v>109</v>
      </c>
      <c r="L794" s="73"/>
      <c r="M794" s="522"/>
      <c r="N794" s="522"/>
      <c r="O794" s="537"/>
    </row>
    <row r="795" spans="1:15" ht="15">
      <c r="A795" s="9"/>
      <c r="B795" s="20"/>
      <c r="C795" s="20"/>
      <c r="D795" s="20"/>
      <c r="E795" s="20"/>
      <c r="F795" s="20"/>
      <c r="G795" s="20"/>
      <c r="H795" s="20"/>
      <c r="I795" s="23"/>
      <c r="J795" s="74" t="s">
        <v>117</v>
      </c>
      <c r="K795" s="95"/>
      <c r="L795" s="75"/>
      <c r="M795" s="206"/>
      <c r="N795" s="206"/>
      <c r="O795" s="459"/>
    </row>
    <row r="796" spans="1:15" ht="15">
      <c r="A796" s="4"/>
      <c r="B796" s="4"/>
      <c r="C796" s="4"/>
      <c r="D796" s="4"/>
      <c r="E796" s="4"/>
      <c r="F796" s="4"/>
      <c r="G796" s="4"/>
      <c r="H796" s="4"/>
      <c r="I796" s="14"/>
      <c r="J796" s="76">
        <v>3</v>
      </c>
      <c r="K796" s="77" t="s">
        <v>40</v>
      </c>
      <c r="L796" s="77"/>
      <c r="M796" s="79">
        <f>ABS(M797)</f>
        <v>148000</v>
      </c>
      <c r="N796" s="79">
        <f>ABS(N797)</f>
        <v>27000</v>
      </c>
      <c r="O796" s="457">
        <f>AVERAGE(N796/M796*100)</f>
        <v>18.243243243243242</v>
      </c>
    </row>
    <row r="797" spans="1:15" ht="15">
      <c r="A797" s="4"/>
      <c r="B797" s="4"/>
      <c r="C797" s="4"/>
      <c r="D797" s="4"/>
      <c r="E797" s="4"/>
      <c r="F797" s="4"/>
      <c r="G797" s="4"/>
      <c r="H797" s="4"/>
      <c r="I797" s="14"/>
      <c r="J797" s="81">
        <v>38</v>
      </c>
      <c r="K797" s="82" t="s">
        <v>29</v>
      </c>
      <c r="L797" s="82"/>
      <c r="M797" s="84">
        <f>ABS(M798)</f>
        <v>148000</v>
      </c>
      <c r="N797" s="84">
        <f>ABS(N798)</f>
        <v>27000</v>
      </c>
      <c r="O797" s="457">
        <f>AVERAGE(N797/M797*100)</f>
        <v>18.243243243243242</v>
      </c>
    </row>
    <row r="798" spans="1:15" ht="15">
      <c r="A798" s="4"/>
      <c r="B798" s="4"/>
      <c r="C798" s="4"/>
      <c r="D798" s="4"/>
      <c r="E798" s="4"/>
      <c r="F798" s="4"/>
      <c r="G798" s="4"/>
      <c r="H798" s="4"/>
      <c r="I798" s="14"/>
      <c r="J798" s="81">
        <v>381</v>
      </c>
      <c r="K798" s="82" t="s">
        <v>30</v>
      </c>
      <c r="L798" s="82"/>
      <c r="M798" s="84">
        <v>148000</v>
      </c>
      <c r="N798" s="84">
        <f>SUM(N799)</f>
        <v>27000</v>
      </c>
      <c r="O798" s="457">
        <f>AVERAGE(N798/M798*100)</f>
        <v>18.243243243243242</v>
      </c>
    </row>
    <row r="799" spans="1:15" ht="15">
      <c r="A799" s="4"/>
      <c r="B799" s="4"/>
      <c r="C799" s="4"/>
      <c r="D799" s="4"/>
      <c r="E799" s="4"/>
      <c r="F799" s="4"/>
      <c r="G799" s="4"/>
      <c r="H799" s="4"/>
      <c r="I799" s="14"/>
      <c r="J799" s="434">
        <v>3811</v>
      </c>
      <c r="K799" s="91" t="s">
        <v>30</v>
      </c>
      <c r="L799" s="168"/>
      <c r="M799" s="89">
        <v>148000</v>
      </c>
      <c r="N799" s="89">
        <v>27000</v>
      </c>
      <c r="O799" s="457">
        <f>AVERAGE(N799/M799*100)</f>
        <v>18.243243243243242</v>
      </c>
    </row>
    <row r="800" spans="1:15" ht="15">
      <c r="A800" s="4"/>
      <c r="B800" s="13"/>
      <c r="C800" s="4"/>
      <c r="D800" s="4"/>
      <c r="E800" s="4"/>
      <c r="F800" s="4"/>
      <c r="G800" s="4"/>
      <c r="H800" s="4"/>
      <c r="I800" s="14"/>
      <c r="J800" s="124" t="s">
        <v>61</v>
      </c>
      <c r="K800" s="125" t="s">
        <v>231</v>
      </c>
      <c r="L800" s="146"/>
      <c r="M800" s="94">
        <f>ABS(M803)</f>
        <v>50000</v>
      </c>
      <c r="N800" s="94">
        <f>ABS(N803)</f>
        <v>33000</v>
      </c>
      <c r="O800" s="470">
        <f>AVERAGE(N800/M800*100)</f>
        <v>66</v>
      </c>
    </row>
    <row r="801" spans="1:15" ht="15">
      <c r="A801" s="4"/>
      <c r="B801" s="13"/>
      <c r="C801" s="4"/>
      <c r="D801" s="4"/>
      <c r="E801" s="4"/>
      <c r="F801" s="4"/>
      <c r="G801" s="4"/>
      <c r="H801" s="4"/>
      <c r="I801" s="14"/>
      <c r="J801" s="71" t="s">
        <v>68</v>
      </c>
      <c r="K801" s="72" t="s">
        <v>109</v>
      </c>
      <c r="L801" s="73"/>
      <c r="M801" s="522"/>
      <c r="N801" s="522"/>
      <c r="O801" s="537"/>
    </row>
    <row r="802" spans="1:15" ht="15">
      <c r="A802" s="4"/>
      <c r="B802" s="13"/>
      <c r="C802" s="4"/>
      <c r="D802" s="4"/>
      <c r="E802" s="4"/>
      <c r="F802" s="4"/>
      <c r="G802" s="4"/>
      <c r="H802" s="4"/>
      <c r="I802" s="14"/>
      <c r="J802" s="74" t="s">
        <v>117</v>
      </c>
      <c r="K802" s="95"/>
      <c r="L802" s="75"/>
      <c r="M802" s="206"/>
      <c r="N802" s="206"/>
      <c r="O802" s="459"/>
    </row>
    <row r="803" spans="1:15" ht="15">
      <c r="A803" s="4"/>
      <c r="B803" s="13"/>
      <c r="C803" s="4"/>
      <c r="D803" s="4"/>
      <c r="E803" s="4"/>
      <c r="F803" s="4"/>
      <c r="G803" s="4"/>
      <c r="H803" s="4"/>
      <c r="I803" s="14"/>
      <c r="J803" s="76">
        <v>3</v>
      </c>
      <c r="K803" s="77" t="s">
        <v>40</v>
      </c>
      <c r="L803" s="77"/>
      <c r="M803" s="79">
        <f>SUM(M804)</f>
        <v>50000</v>
      </c>
      <c r="N803" s="79">
        <f>SUM(N804)</f>
        <v>33000</v>
      </c>
      <c r="O803" s="457">
        <f aca="true" t="shared" si="30" ref="O803:O808">AVERAGE(N803/M803*100)</f>
        <v>66</v>
      </c>
    </row>
    <row r="804" spans="1:15" ht="15">
      <c r="A804" s="4"/>
      <c r="B804" s="13"/>
      <c r="C804" s="4"/>
      <c r="D804" s="4"/>
      <c r="E804" s="4"/>
      <c r="F804" s="4"/>
      <c r="G804" s="4"/>
      <c r="H804" s="4"/>
      <c r="I804" s="14"/>
      <c r="J804" s="81">
        <v>38</v>
      </c>
      <c r="K804" s="82" t="s">
        <v>29</v>
      </c>
      <c r="L804" s="82"/>
      <c r="M804" s="84">
        <f>SUM(M805)</f>
        <v>50000</v>
      </c>
      <c r="N804" s="84">
        <f>SUM(N805)</f>
        <v>33000</v>
      </c>
      <c r="O804" s="457">
        <f t="shared" si="30"/>
        <v>66</v>
      </c>
    </row>
    <row r="805" spans="1:15" ht="15">
      <c r="A805" s="4"/>
      <c r="B805" s="13"/>
      <c r="C805" s="4"/>
      <c r="D805" s="4"/>
      <c r="E805" s="4"/>
      <c r="F805" s="4"/>
      <c r="G805" s="4"/>
      <c r="H805" s="4"/>
      <c r="I805" s="14"/>
      <c r="J805" s="81">
        <v>381</v>
      </c>
      <c r="K805" s="82" t="s">
        <v>30</v>
      </c>
      <c r="L805" s="82"/>
      <c r="M805" s="84">
        <v>50000</v>
      </c>
      <c r="N805" s="84">
        <f>SUM(N806)</f>
        <v>33000</v>
      </c>
      <c r="O805" s="457">
        <f t="shared" si="30"/>
        <v>66</v>
      </c>
    </row>
    <row r="806" spans="1:15" ht="15">
      <c r="A806" s="4"/>
      <c r="B806" s="13"/>
      <c r="C806" s="4"/>
      <c r="D806" s="4"/>
      <c r="E806" s="4"/>
      <c r="F806" s="4"/>
      <c r="G806" s="4"/>
      <c r="H806" s="4"/>
      <c r="I806" s="14"/>
      <c r="J806" s="86">
        <v>3811</v>
      </c>
      <c r="K806" s="87" t="s">
        <v>30</v>
      </c>
      <c r="L806" s="87"/>
      <c r="M806" s="84">
        <v>50000</v>
      </c>
      <c r="N806" s="84">
        <v>33000</v>
      </c>
      <c r="O806" s="457">
        <f t="shared" si="30"/>
        <v>66</v>
      </c>
    </row>
    <row r="807" spans="1:15" ht="15">
      <c r="A807" s="30"/>
      <c r="B807" s="25"/>
      <c r="C807" s="25"/>
      <c r="D807" s="25"/>
      <c r="E807" s="25"/>
      <c r="F807" s="25"/>
      <c r="G807" s="25"/>
      <c r="H807" s="25"/>
      <c r="I807" s="32" t="s">
        <v>64</v>
      </c>
      <c r="J807" s="278" t="s">
        <v>232</v>
      </c>
      <c r="K807" s="278"/>
      <c r="L807" s="279"/>
      <c r="M807" s="277">
        <f>ABS(P813+M808+M815)</f>
        <v>500000</v>
      </c>
      <c r="N807" s="277">
        <f>ABS(Q813+N808+N815)</f>
        <v>200000</v>
      </c>
      <c r="O807" s="451">
        <f t="shared" si="30"/>
        <v>40</v>
      </c>
    </row>
    <row r="808" spans="1:15" ht="15">
      <c r="A808" s="28"/>
      <c r="B808" s="26"/>
      <c r="C808" s="26"/>
      <c r="D808" s="26"/>
      <c r="E808" s="26"/>
      <c r="F808" s="26"/>
      <c r="G808" s="26"/>
      <c r="H808" s="26"/>
      <c r="I808" s="37"/>
      <c r="J808" s="93" t="s">
        <v>61</v>
      </c>
      <c r="K808" s="55" t="s">
        <v>234</v>
      </c>
      <c r="L808" s="104"/>
      <c r="M808" s="70">
        <f>ABS(M811)</f>
        <v>400000</v>
      </c>
      <c r="N808" s="70">
        <f>ABS(N811)</f>
        <v>200000</v>
      </c>
      <c r="O808" s="458">
        <f t="shared" si="30"/>
        <v>50</v>
      </c>
    </row>
    <row r="809" spans="1:15" ht="15">
      <c r="A809" s="9"/>
      <c r="B809" s="20"/>
      <c r="C809" s="20"/>
      <c r="D809" s="20"/>
      <c r="E809" s="20"/>
      <c r="F809" s="20"/>
      <c r="G809" s="20"/>
      <c r="H809" s="20"/>
      <c r="I809" s="23"/>
      <c r="J809" s="71" t="s">
        <v>68</v>
      </c>
      <c r="K809" s="72" t="s">
        <v>129</v>
      </c>
      <c r="L809" s="73"/>
      <c r="M809" s="522"/>
      <c r="N809" s="522"/>
      <c r="O809" s="537"/>
    </row>
    <row r="810" spans="1:15" ht="15">
      <c r="A810" s="9"/>
      <c r="B810" s="20"/>
      <c r="C810" s="20"/>
      <c r="D810" s="20"/>
      <c r="E810" s="20"/>
      <c r="F810" s="20"/>
      <c r="G810" s="20"/>
      <c r="H810" s="20"/>
      <c r="I810" s="23"/>
      <c r="J810" s="74" t="s">
        <v>50</v>
      </c>
      <c r="K810" s="95"/>
      <c r="L810" s="95"/>
      <c r="M810" s="206"/>
      <c r="N810" s="206"/>
      <c r="O810" s="459"/>
    </row>
    <row r="811" spans="1:15" ht="15">
      <c r="A811" s="4"/>
      <c r="B811" s="4"/>
      <c r="C811" s="4"/>
      <c r="D811" s="4"/>
      <c r="E811" s="4"/>
      <c r="F811" s="4"/>
      <c r="G811" s="4"/>
      <c r="H811" s="4"/>
      <c r="I811" s="14"/>
      <c r="J811" s="119">
        <v>3</v>
      </c>
      <c r="K811" s="114" t="s">
        <v>40</v>
      </c>
      <c r="L811" s="77"/>
      <c r="M811" s="79">
        <f>ABS(M812)</f>
        <v>400000</v>
      </c>
      <c r="N811" s="79">
        <f>ABS(N812)</f>
        <v>200000</v>
      </c>
      <c r="O811" s="457">
        <f>AVERAGE(N811/M811*100)</f>
        <v>50</v>
      </c>
    </row>
    <row r="812" spans="1:15" ht="15">
      <c r="A812" s="4"/>
      <c r="B812" s="13"/>
      <c r="C812" s="4"/>
      <c r="D812" s="13"/>
      <c r="E812" s="4"/>
      <c r="F812" s="4"/>
      <c r="G812" s="4"/>
      <c r="H812" s="4"/>
      <c r="I812" s="14"/>
      <c r="J812" s="81">
        <v>38</v>
      </c>
      <c r="K812" s="82" t="s">
        <v>29</v>
      </c>
      <c r="L812" s="82"/>
      <c r="M812" s="84">
        <f>ABS(M813)</f>
        <v>400000</v>
      </c>
      <c r="N812" s="84">
        <f>ABS(N813)</f>
        <v>200000</v>
      </c>
      <c r="O812" s="457">
        <f>AVERAGE(N812/M812*100)</f>
        <v>50</v>
      </c>
    </row>
    <row r="813" spans="1:15" ht="15">
      <c r="A813" s="4"/>
      <c r="B813" s="13"/>
      <c r="C813" s="4"/>
      <c r="D813" s="13"/>
      <c r="E813" s="4"/>
      <c r="F813" s="4"/>
      <c r="G813" s="4"/>
      <c r="H813" s="4"/>
      <c r="I813" s="14"/>
      <c r="J813" s="81">
        <v>381</v>
      </c>
      <c r="K813" s="82" t="s">
        <v>30</v>
      </c>
      <c r="L813" s="82"/>
      <c r="M813" s="84">
        <v>400000</v>
      </c>
      <c r="N813" s="84">
        <f>SUM(N814)</f>
        <v>200000</v>
      </c>
      <c r="O813" s="457">
        <f>AVERAGE(N813/M813*100)</f>
        <v>50</v>
      </c>
    </row>
    <row r="814" spans="1:15" ht="15">
      <c r="A814" s="4"/>
      <c r="B814" s="13"/>
      <c r="C814" s="4"/>
      <c r="D814" s="13"/>
      <c r="E814" s="4"/>
      <c r="F814" s="4"/>
      <c r="G814" s="4"/>
      <c r="H814" s="4"/>
      <c r="I814" s="14"/>
      <c r="J814" s="86">
        <v>3811</v>
      </c>
      <c r="K814" s="87" t="s">
        <v>30</v>
      </c>
      <c r="L814" s="87"/>
      <c r="M814" s="89">
        <v>400000</v>
      </c>
      <c r="N814" s="89">
        <v>200000</v>
      </c>
      <c r="O814" s="457">
        <f>AVERAGE(N814/M814*100)</f>
        <v>50</v>
      </c>
    </row>
    <row r="815" spans="1:15" ht="15">
      <c r="A815" s="4"/>
      <c r="B815" s="13"/>
      <c r="C815" s="4"/>
      <c r="D815" s="13"/>
      <c r="E815" s="4"/>
      <c r="F815" s="4"/>
      <c r="G815" s="4"/>
      <c r="H815" s="4"/>
      <c r="I815" s="14"/>
      <c r="J815" s="90" t="s">
        <v>61</v>
      </c>
      <c r="K815" s="55" t="s">
        <v>235</v>
      </c>
      <c r="L815" s="104"/>
      <c r="M815" s="133">
        <f>ABS(M818)</f>
        <v>100000</v>
      </c>
      <c r="N815" s="70">
        <f>ABS(N818)</f>
        <v>0</v>
      </c>
      <c r="O815" s="458">
        <f>AVERAGE(N815/M815*100)</f>
        <v>0</v>
      </c>
    </row>
    <row r="816" spans="1:15" ht="15">
      <c r="A816" s="4"/>
      <c r="B816" s="13"/>
      <c r="C816" s="4"/>
      <c r="D816" s="13"/>
      <c r="E816" s="4"/>
      <c r="F816" s="4"/>
      <c r="G816" s="4"/>
      <c r="H816" s="4"/>
      <c r="I816" s="14"/>
      <c r="J816" s="204" t="s">
        <v>68</v>
      </c>
      <c r="K816" s="72" t="s">
        <v>66</v>
      </c>
      <c r="L816" s="72"/>
      <c r="M816" s="522"/>
      <c r="N816" s="522"/>
      <c r="O816" s="537"/>
    </row>
    <row r="817" spans="1:15" ht="15">
      <c r="A817" s="4"/>
      <c r="B817" s="13"/>
      <c r="C817" s="4"/>
      <c r="D817" s="13"/>
      <c r="E817" s="4"/>
      <c r="F817" s="4"/>
      <c r="G817" s="4"/>
      <c r="H817" s="4"/>
      <c r="I817" s="14"/>
      <c r="J817" s="193" t="s">
        <v>117</v>
      </c>
      <c r="K817" s="95"/>
      <c r="L817" s="95"/>
      <c r="M817" s="206"/>
      <c r="N817" s="206"/>
      <c r="O817" s="459"/>
    </row>
    <row r="818" spans="1:15" ht="15">
      <c r="A818" s="4"/>
      <c r="B818" s="13"/>
      <c r="C818" s="4"/>
      <c r="D818" s="13"/>
      <c r="E818" s="4"/>
      <c r="F818" s="4"/>
      <c r="G818" s="4"/>
      <c r="H818" s="4"/>
      <c r="I818" s="14"/>
      <c r="J818" s="76">
        <v>3</v>
      </c>
      <c r="K818" s="77" t="s">
        <v>3</v>
      </c>
      <c r="L818" s="77"/>
      <c r="M818" s="79">
        <f>ABS(M819)</f>
        <v>100000</v>
      </c>
      <c r="N818" s="79">
        <f>ABS(N819)</f>
        <v>0</v>
      </c>
      <c r="O818" s="457">
        <f>AVERAGE(N818/M818*100)</f>
        <v>0</v>
      </c>
    </row>
    <row r="819" spans="1:15" ht="15">
      <c r="A819" s="4"/>
      <c r="B819" s="13"/>
      <c r="C819" s="4"/>
      <c r="D819" s="13"/>
      <c r="E819" s="4"/>
      <c r="F819" s="4"/>
      <c r="G819" s="4"/>
      <c r="H819" s="4"/>
      <c r="I819" s="14"/>
      <c r="J819" s="81">
        <v>38</v>
      </c>
      <c r="K819" s="82" t="s">
        <v>29</v>
      </c>
      <c r="L819" s="82"/>
      <c r="M819" s="84">
        <f>ABS(M821)</f>
        <v>100000</v>
      </c>
      <c r="N819" s="84">
        <f>ABS(N821)</f>
        <v>0</v>
      </c>
      <c r="O819" s="457">
        <f>AVERAGE(N819/M819*100)</f>
        <v>0</v>
      </c>
    </row>
    <row r="820" spans="1:15" ht="15">
      <c r="A820" s="4"/>
      <c r="B820" s="13"/>
      <c r="C820" s="4"/>
      <c r="D820" s="13"/>
      <c r="E820" s="4"/>
      <c r="F820" s="4"/>
      <c r="G820" s="4"/>
      <c r="H820" s="4"/>
      <c r="I820" s="14"/>
      <c r="J820" s="81">
        <v>381</v>
      </c>
      <c r="K820" s="82" t="s">
        <v>30</v>
      </c>
      <c r="L820" s="82"/>
      <c r="M820" s="84">
        <v>100000</v>
      </c>
      <c r="N820" s="84">
        <v>0</v>
      </c>
      <c r="O820" s="457">
        <v>0</v>
      </c>
    </row>
    <row r="821" spans="1:15" ht="15">
      <c r="A821" s="4"/>
      <c r="B821" s="13"/>
      <c r="C821" s="4"/>
      <c r="D821" s="13"/>
      <c r="E821" s="4"/>
      <c r="F821" s="4"/>
      <c r="G821" s="4"/>
      <c r="H821" s="4"/>
      <c r="I821" s="14"/>
      <c r="J821" s="81">
        <v>3811</v>
      </c>
      <c r="K821" s="82" t="s">
        <v>30</v>
      </c>
      <c r="L821" s="82"/>
      <c r="M821" s="84">
        <v>100000</v>
      </c>
      <c r="N821" s="84">
        <v>0</v>
      </c>
      <c r="O821" s="457">
        <f>AVERAGE(N821/M821*100)</f>
        <v>0</v>
      </c>
    </row>
    <row r="823" spans="10:15" ht="15" customHeight="1">
      <c r="J823" s="598"/>
      <c r="K823" s="598"/>
      <c r="L823" s="598"/>
      <c r="M823" s="598"/>
      <c r="N823" s="598"/>
      <c r="O823" s="598"/>
    </row>
    <row r="824" spans="10:15" ht="15">
      <c r="J824" s="599"/>
      <c r="K824" s="599"/>
      <c r="L824" s="599"/>
      <c r="M824" s="599"/>
      <c r="N824" s="599"/>
      <c r="O824" s="599"/>
    </row>
    <row r="825" spans="10:15" ht="15">
      <c r="J825" s="599"/>
      <c r="K825" s="599"/>
      <c r="L825" s="599"/>
      <c r="M825" s="599"/>
      <c r="N825" s="599"/>
      <c r="O825" s="599"/>
    </row>
    <row r="826" spans="10:15" ht="15">
      <c r="J826" s="205"/>
      <c r="K826" s="205"/>
      <c r="L826" s="205"/>
      <c r="M826" s="205"/>
      <c r="N826" s="205"/>
      <c r="O826" s="205"/>
    </row>
    <row r="827" spans="10:15" ht="15">
      <c r="J827" s="589"/>
      <c r="K827" s="589"/>
      <c r="L827" s="205"/>
      <c r="M827" s="205"/>
      <c r="N827" s="205"/>
      <c r="O827" s="205"/>
    </row>
    <row r="828" spans="10:15" ht="15">
      <c r="J828" s="589"/>
      <c r="K828" s="589"/>
      <c r="L828" s="589"/>
      <c r="M828" s="205"/>
      <c r="N828" s="205"/>
      <c r="O828" s="205"/>
    </row>
    <row r="829" spans="10:15" ht="15">
      <c r="J829" s="589"/>
      <c r="K829" s="205"/>
      <c r="L829" s="205"/>
      <c r="M829" s="205"/>
      <c r="N829" s="205"/>
      <c r="O829" s="205"/>
    </row>
    <row r="830" spans="10:15" ht="15">
      <c r="J830" s="205"/>
      <c r="K830" s="205"/>
      <c r="L830" s="205"/>
      <c r="M830" s="205"/>
      <c r="N830" s="205"/>
      <c r="O830" s="205"/>
    </row>
    <row r="831" spans="10:15" ht="15">
      <c r="J831" s="600"/>
      <c r="K831" s="600"/>
      <c r="L831" s="600"/>
      <c r="M831" s="600"/>
      <c r="N831" s="600"/>
      <c r="O831" s="600"/>
    </row>
    <row r="832" spans="10:15" ht="15">
      <c r="J832" s="601"/>
      <c r="K832" s="601"/>
      <c r="L832" s="601"/>
      <c r="M832" s="601"/>
      <c r="N832" s="601"/>
      <c r="O832" s="601"/>
    </row>
    <row r="833" spans="10:15" ht="15">
      <c r="J833" s="601"/>
      <c r="K833" s="601"/>
      <c r="L833" s="601"/>
      <c r="M833" s="601"/>
      <c r="N833" s="601"/>
      <c r="O833" s="601"/>
    </row>
  </sheetData>
  <sheetProtection/>
  <mergeCells count="24">
    <mergeCell ref="J317:L317"/>
    <mergeCell ref="J375:L375"/>
    <mergeCell ref="J339:L339"/>
    <mergeCell ref="J539:L539"/>
    <mergeCell ref="J513:L513"/>
    <mergeCell ref="J195:L195"/>
    <mergeCell ref="J440:L440"/>
    <mergeCell ref="A2:A4"/>
    <mergeCell ref="B4:H4"/>
    <mergeCell ref="I3:I4"/>
    <mergeCell ref="J180:L180"/>
    <mergeCell ref="J155:L155"/>
    <mergeCell ref="J71:L71"/>
    <mergeCell ref="J72:L72"/>
    <mergeCell ref="J622:L622"/>
    <mergeCell ref="J366:L366"/>
    <mergeCell ref="J6:L6"/>
    <mergeCell ref="J7:L7"/>
    <mergeCell ref="J8:L8"/>
    <mergeCell ref="J359:L359"/>
    <mergeCell ref="J560:L560"/>
    <mergeCell ref="J346:L346"/>
    <mergeCell ref="J316:L316"/>
    <mergeCell ref="J610:L610"/>
  </mergeCells>
  <printOptions gridLines="1"/>
  <pageMargins left="0.4724409448818898" right="0.2362204724409449" top="0.7480314960629921" bottom="0.7480314960629921" header="0.31496062992125984" footer="0.31496062992125984"/>
  <pageSetup fitToHeight="0" fitToWidth="0" horizontalDpi="600" verticalDpi="600" orientation="portrait" paperSize="9" scale="95" r:id="rId1"/>
  <ignoredErrors>
    <ignoredError sqref="N525 N149 N321 N597 N580" formula="1"/>
  </ignoredErrors>
</worksheet>
</file>

<file path=xl/worksheets/sheet3.xml><?xml version="1.0" encoding="utf-8"?>
<worksheet xmlns="http://schemas.openxmlformats.org/spreadsheetml/2006/main" xmlns:r="http://schemas.openxmlformats.org/officeDocument/2006/relationships">
  <dimension ref="A2:H17"/>
  <sheetViews>
    <sheetView zoomScalePageLayoutView="0" workbookViewId="0" topLeftCell="A1">
      <selection activeCell="J21" sqref="J21"/>
    </sheetView>
  </sheetViews>
  <sheetFormatPr defaultColWidth="9.140625" defaultRowHeight="15"/>
  <cols>
    <col min="2" max="2" width="9.140625" style="0" customWidth="1"/>
    <col min="3" max="3" width="32.7109375" style="0" customWidth="1"/>
    <col min="4" max="4" width="17.28125" style="0" customWidth="1"/>
    <col min="5" max="5" width="18.00390625" style="0" customWidth="1"/>
  </cols>
  <sheetData>
    <row r="2" ht="15">
      <c r="A2" s="295" t="s">
        <v>361</v>
      </c>
    </row>
    <row r="3" ht="15">
      <c r="A3" s="295" t="s">
        <v>362</v>
      </c>
    </row>
    <row r="4" ht="15">
      <c r="A4" s="295" t="s">
        <v>363</v>
      </c>
    </row>
    <row r="5" spans="3:8" ht="15">
      <c r="C5" s="295" t="s">
        <v>369</v>
      </c>
      <c r="D5" s="370"/>
      <c r="E5" s="370"/>
      <c r="F5" s="370"/>
      <c r="G5" s="370"/>
      <c r="H5" s="370"/>
    </row>
    <row r="8" ht="15">
      <c r="A8" s="295" t="s">
        <v>364</v>
      </c>
    </row>
    <row r="10" spans="1:6" ht="15">
      <c r="A10" s="296"/>
      <c r="B10" s="296"/>
      <c r="C10" s="61"/>
      <c r="D10" s="296"/>
      <c r="E10" s="296"/>
      <c r="F10" s="60"/>
    </row>
    <row r="11" spans="1:6" ht="15">
      <c r="A11" s="297" t="s">
        <v>57</v>
      </c>
      <c r="B11" s="298" t="s">
        <v>59</v>
      </c>
      <c r="C11" s="63"/>
      <c r="D11" s="368" t="s">
        <v>365</v>
      </c>
      <c r="E11" s="368" t="s">
        <v>366</v>
      </c>
      <c r="F11" s="369" t="s">
        <v>357</v>
      </c>
    </row>
    <row r="12" spans="1:6" ht="15">
      <c r="A12" s="300" t="s">
        <v>58</v>
      </c>
      <c r="B12" s="301"/>
      <c r="C12" s="302"/>
      <c r="D12" s="368" t="s">
        <v>239</v>
      </c>
      <c r="E12" s="368" t="s">
        <v>239</v>
      </c>
      <c r="F12" s="369" t="s">
        <v>360</v>
      </c>
    </row>
    <row r="13" spans="1:6" ht="15">
      <c r="A13" s="303"/>
      <c r="B13" s="304"/>
      <c r="C13" s="305"/>
      <c r="D13" s="306">
        <v>1</v>
      </c>
      <c r="E13" s="306">
        <v>2</v>
      </c>
      <c r="F13" s="144"/>
    </row>
    <row r="14" spans="1:6" ht="25.5" customHeight="1">
      <c r="A14" s="66" t="s">
        <v>60</v>
      </c>
      <c r="B14" s="67"/>
      <c r="C14" s="67"/>
      <c r="D14" s="136">
        <f>AVERAGE(D15+D17)</f>
        <v>32370030</v>
      </c>
      <c r="E14" s="136">
        <f>AVERAGE(E15+E17)</f>
        <v>11849205</v>
      </c>
      <c r="F14" s="307">
        <f>AVERAGE(E14/D14*100)</f>
        <v>36.60548043977717</v>
      </c>
    </row>
    <row r="15" spans="1:6" ht="27" customHeight="1">
      <c r="A15" s="652" t="s">
        <v>367</v>
      </c>
      <c r="B15" s="652"/>
      <c r="C15" s="653"/>
      <c r="D15" s="331">
        <v>590000</v>
      </c>
      <c r="E15" s="331">
        <v>304422</v>
      </c>
      <c r="F15" s="332">
        <f>AVERAGE(E15/D15*100)</f>
        <v>51.59694915254237</v>
      </c>
    </row>
    <row r="16" spans="1:6" ht="15">
      <c r="A16" s="308"/>
      <c r="B16" s="308"/>
      <c r="C16" s="308"/>
      <c r="D16" s="309"/>
      <c r="E16" s="309"/>
      <c r="F16" s="310"/>
    </row>
    <row r="17" spans="1:6" ht="26.25" customHeight="1">
      <c r="A17" s="652" t="s">
        <v>368</v>
      </c>
      <c r="B17" s="652"/>
      <c r="C17" s="652"/>
      <c r="D17" s="331">
        <v>31780030</v>
      </c>
      <c r="E17" s="331">
        <v>11544783</v>
      </c>
      <c r="F17" s="332">
        <f>AVERAGE(E17/D17*100)</f>
        <v>36.32716205743041</v>
      </c>
    </row>
  </sheetData>
  <sheetProtection/>
  <mergeCells count="2">
    <mergeCell ref="A15:C15"/>
    <mergeCell ref="A17:C17"/>
  </mergeCells>
  <printOptions/>
  <pageMargins left="0.7" right="0.7" top="0.75" bottom="0.75"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B1:S35"/>
  <sheetViews>
    <sheetView zoomScalePageLayoutView="0" workbookViewId="0" topLeftCell="B4">
      <selection activeCell="V20" sqref="V20"/>
    </sheetView>
  </sheetViews>
  <sheetFormatPr defaultColWidth="9.140625" defaultRowHeight="15"/>
  <cols>
    <col min="1" max="1" width="1.8515625" style="0" hidden="1" customWidth="1"/>
    <col min="12" max="12" width="8.7109375" style="0" customWidth="1"/>
    <col min="13" max="13" width="9.140625" style="0" hidden="1" customWidth="1"/>
  </cols>
  <sheetData>
    <row r="1" ht="15">
      <c r="B1" s="295" t="s">
        <v>361</v>
      </c>
    </row>
    <row r="2" ht="15">
      <c r="B2" s="295" t="s">
        <v>362</v>
      </c>
    </row>
    <row r="3" ht="15">
      <c r="B3" s="295" t="s">
        <v>363</v>
      </c>
    </row>
    <row r="4" spans="2:18" ht="15">
      <c r="B4" s="4"/>
      <c r="C4" s="4"/>
      <c r="D4" s="4"/>
      <c r="E4" s="4"/>
      <c r="F4" s="4"/>
      <c r="G4" s="4"/>
      <c r="H4" s="4"/>
      <c r="I4" s="4"/>
      <c r="J4" s="4"/>
      <c r="K4" s="4"/>
      <c r="L4" s="4"/>
      <c r="M4" s="4"/>
      <c r="N4" s="4"/>
      <c r="O4" s="4"/>
      <c r="P4" s="4"/>
      <c r="Q4" s="4"/>
      <c r="R4" s="4"/>
    </row>
    <row r="5" spans="2:19" ht="15">
      <c r="B5" s="726" t="s">
        <v>370</v>
      </c>
      <c r="C5" s="726"/>
      <c r="D5" s="726"/>
      <c r="E5" s="726"/>
      <c r="F5" s="726"/>
      <c r="G5" s="726"/>
      <c r="H5" s="726"/>
      <c r="I5" s="726"/>
      <c r="J5" s="726"/>
      <c r="K5" s="726"/>
      <c r="L5" s="726"/>
      <c r="M5" s="726"/>
      <c r="N5" s="726"/>
      <c r="O5" s="726"/>
      <c r="P5" s="726"/>
      <c r="Q5" s="726"/>
      <c r="R5" s="726"/>
      <c r="S5" s="4"/>
    </row>
    <row r="6" spans="2:19" ht="15">
      <c r="B6" s="726" t="s">
        <v>389</v>
      </c>
      <c r="C6" s="726"/>
      <c r="D6" s="726"/>
      <c r="E6" s="726"/>
      <c r="F6" s="726"/>
      <c r="G6" s="726"/>
      <c r="H6" s="726"/>
      <c r="I6" s="726"/>
      <c r="J6" s="726"/>
      <c r="K6" s="726"/>
      <c r="L6" s="726"/>
      <c r="M6" s="726"/>
      <c r="N6" s="726"/>
      <c r="O6" s="726"/>
      <c r="P6" s="726"/>
      <c r="Q6" s="726"/>
      <c r="R6" s="726"/>
      <c r="S6" s="4"/>
    </row>
    <row r="7" spans="2:19" ht="15" hidden="1">
      <c r="B7" s="313"/>
      <c r="C7" s="314"/>
      <c r="D7" s="314"/>
      <c r="E7" s="314"/>
      <c r="F7" s="314"/>
      <c r="G7" s="314"/>
      <c r="H7" s="314"/>
      <c r="I7" s="314"/>
      <c r="J7" s="314"/>
      <c r="K7" s="314"/>
      <c r="L7" s="314"/>
      <c r="M7" s="314"/>
      <c r="N7" s="314"/>
      <c r="O7" s="314"/>
      <c r="P7" s="314"/>
      <c r="Q7" s="314"/>
      <c r="R7" s="314"/>
      <c r="S7" s="315"/>
    </row>
    <row r="9" spans="2:19" ht="26.25" customHeight="1">
      <c r="B9" s="727" t="s">
        <v>371</v>
      </c>
      <c r="C9" s="693"/>
      <c r="D9" s="693"/>
      <c r="E9" s="693"/>
      <c r="F9" s="693"/>
      <c r="G9" s="693"/>
      <c r="H9" s="693"/>
      <c r="I9" s="693"/>
      <c r="J9" s="693"/>
      <c r="K9" s="693"/>
      <c r="L9" s="693"/>
      <c r="M9" s="723"/>
      <c r="N9" s="584" t="s">
        <v>762</v>
      </c>
      <c r="O9" s="585"/>
      <c r="P9" s="728" t="s">
        <v>763</v>
      </c>
      <c r="Q9" s="729"/>
      <c r="R9" s="730" t="s">
        <v>372</v>
      </c>
      <c r="S9" s="731"/>
    </row>
    <row r="10" spans="2:19" ht="15">
      <c r="B10" s="727" t="s">
        <v>373</v>
      </c>
      <c r="C10" s="693"/>
      <c r="D10" s="693"/>
      <c r="E10" s="693"/>
      <c r="F10" s="693"/>
      <c r="G10" s="693"/>
      <c r="H10" s="693"/>
      <c r="I10" s="693"/>
      <c r="J10" s="693"/>
      <c r="K10" s="693"/>
      <c r="L10" s="693"/>
      <c r="M10" s="723"/>
      <c r="N10" s="727">
        <v>1</v>
      </c>
      <c r="O10" s="693"/>
      <c r="P10" s="732">
        <v>2</v>
      </c>
      <c r="Q10" s="723"/>
      <c r="R10" s="727">
        <v>3</v>
      </c>
      <c r="S10" s="693"/>
    </row>
    <row r="11" spans="2:19" ht="15">
      <c r="B11" s="692" t="s">
        <v>374</v>
      </c>
      <c r="C11" s="693"/>
      <c r="D11" s="693"/>
      <c r="E11" s="693"/>
      <c r="F11" s="693"/>
      <c r="G11" s="693"/>
      <c r="H11" s="693"/>
      <c r="I11" s="693"/>
      <c r="J11" s="693"/>
      <c r="K11" s="693"/>
      <c r="L11" s="693"/>
      <c r="M11" s="693"/>
      <c r="N11" s="721">
        <f>SUM(N14+N20+N22+N12)</f>
        <v>23381743</v>
      </c>
      <c r="O11" s="722"/>
      <c r="P11" s="694">
        <f>SUM(P12+P14+P20+P22)</f>
        <v>7278984</v>
      </c>
      <c r="Q11" s="723"/>
      <c r="R11" s="724">
        <f>AVERAGE(P11/N11*100)</f>
        <v>31.131058108028988</v>
      </c>
      <c r="S11" s="725"/>
    </row>
    <row r="12" spans="2:19" ht="15">
      <c r="B12" s="654" t="s">
        <v>375</v>
      </c>
      <c r="C12" s="655"/>
      <c r="D12" s="655"/>
      <c r="E12" s="655"/>
      <c r="F12" s="655"/>
      <c r="G12" s="655"/>
      <c r="H12" s="655"/>
      <c r="I12" s="655"/>
      <c r="J12" s="655"/>
      <c r="K12" s="655"/>
      <c r="L12" s="655"/>
      <c r="M12" s="655"/>
      <c r="N12" s="656">
        <f>SUM(N13)</f>
        <v>12072743</v>
      </c>
      <c r="O12" s="657"/>
      <c r="P12" s="656">
        <f>SUM(P13)</f>
        <v>3899718</v>
      </c>
      <c r="Q12" s="658"/>
      <c r="R12" s="720">
        <f aca="true" t="shared" si="0" ref="R12:R20">AVERAGE(P12/N12*100)</f>
        <v>32.301838944140535</v>
      </c>
      <c r="S12" s="700"/>
    </row>
    <row r="13" spans="2:19" ht="15">
      <c r="B13" s="705" t="s">
        <v>376</v>
      </c>
      <c r="C13" s="706"/>
      <c r="D13" s="706"/>
      <c r="E13" s="706"/>
      <c r="F13" s="706"/>
      <c r="G13" s="706"/>
      <c r="H13" s="706"/>
      <c r="I13" s="706"/>
      <c r="J13" s="706"/>
      <c r="K13" s="706"/>
      <c r="L13" s="706"/>
      <c r="M13" s="706"/>
      <c r="N13" s="707">
        <v>12072743</v>
      </c>
      <c r="O13" s="708"/>
      <c r="P13" s="707">
        <v>3899718</v>
      </c>
      <c r="Q13" s="709"/>
      <c r="R13" s="710">
        <f t="shared" si="0"/>
        <v>32.301838944140535</v>
      </c>
      <c r="S13" s="711"/>
    </row>
    <row r="14" spans="2:19" ht="15">
      <c r="B14" s="654" t="s">
        <v>377</v>
      </c>
      <c r="C14" s="655"/>
      <c r="D14" s="655"/>
      <c r="E14" s="655"/>
      <c r="F14" s="655"/>
      <c r="G14" s="655"/>
      <c r="H14" s="655"/>
      <c r="I14" s="655"/>
      <c r="J14" s="655"/>
      <c r="K14" s="655"/>
      <c r="L14" s="655"/>
      <c r="M14" s="655"/>
      <c r="N14" s="656">
        <f>SUM(N15+N16+N17+N18+N19)</f>
        <v>6689000</v>
      </c>
      <c r="O14" s="657"/>
      <c r="P14" s="656">
        <f>SUM(P15+P16+P17+P18+P19)</f>
        <v>2141824</v>
      </c>
      <c r="Q14" s="658"/>
      <c r="R14" s="720">
        <f t="shared" si="0"/>
        <v>32.02009268949021</v>
      </c>
      <c r="S14" s="700"/>
    </row>
    <row r="15" spans="2:19" ht="15">
      <c r="B15" s="713" t="s">
        <v>378</v>
      </c>
      <c r="C15" s="714"/>
      <c r="D15" s="714"/>
      <c r="E15" s="714"/>
      <c r="F15" s="714"/>
      <c r="G15" s="714"/>
      <c r="H15" s="714"/>
      <c r="I15" s="714"/>
      <c r="J15" s="714"/>
      <c r="K15" s="714"/>
      <c r="L15" s="714"/>
      <c r="M15" s="715"/>
      <c r="N15" s="716">
        <v>1650000</v>
      </c>
      <c r="O15" s="717"/>
      <c r="P15" s="716">
        <v>735347</v>
      </c>
      <c r="Q15" s="717"/>
      <c r="R15" s="718">
        <f t="shared" si="0"/>
        <v>44.56648484848485</v>
      </c>
      <c r="S15" s="719"/>
    </row>
    <row r="16" spans="2:19" ht="15">
      <c r="B16" s="705" t="s">
        <v>379</v>
      </c>
      <c r="C16" s="706"/>
      <c r="D16" s="706"/>
      <c r="E16" s="706"/>
      <c r="F16" s="706"/>
      <c r="G16" s="706"/>
      <c r="H16" s="706"/>
      <c r="I16" s="706"/>
      <c r="J16" s="706"/>
      <c r="K16" s="706"/>
      <c r="L16" s="706"/>
      <c r="M16" s="706"/>
      <c r="N16" s="707">
        <v>3100000</v>
      </c>
      <c r="O16" s="708"/>
      <c r="P16" s="707">
        <v>779553</v>
      </c>
      <c r="Q16" s="709"/>
      <c r="R16" s="710">
        <f t="shared" si="0"/>
        <v>25.146870967741936</v>
      </c>
      <c r="S16" s="711"/>
    </row>
    <row r="17" spans="2:19" ht="15">
      <c r="B17" s="705" t="s">
        <v>380</v>
      </c>
      <c r="C17" s="706"/>
      <c r="D17" s="706"/>
      <c r="E17" s="706"/>
      <c r="F17" s="706"/>
      <c r="G17" s="706"/>
      <c r="H17" s="706"/>
      <c r="I17" s="706"/>
      <c r="J17" s="706"/>
      <c r="K17" s="706"/>
      <c r="L17" s="706"/>
      <c r="M17" s="706"/>
      <c r="N17" s="707">
        <v>1600000</v>
      </c>
      <c r="O17" s="708"/>
      <c r="P17" s="707">
        <v>612053</v>
      </c>
      <c r="Q17" s="709"/>
      <c r="R17" s="710">
        <f t="shared" si="0"/>
        <v>38.2533125</v>
      </c>
      <c r="S17" s="711"/>
    </row>
    <row r="18" spans="2:19" ht="15">
      <c r="B18" s="705" t="s">
        <v>381</v>
      </c>
      <c r="C18" s="706"/>
      <c r="D18" s="706"/>
      <c r="E18" s="706"/>
      <c r="F18" s="706"/>
      <c r="G18" s="706"/>
      <c r="H18" s="706"/>
      <c r="I18" s="706"/>
      <c r="J18" s="706"/>
      <c r="K18" s="706"/>
      <c r="L18" s="706"/>
      <c r="M18" s="706"/>
      <c r="N18" s="707">
        <v>139000</v>
      </c>
      <c r="O18" s="708"/>
      <c r="P18" s="707">
        <v>7270</v>
      </c>
      <c r="Q18" s="709"/>
      <c r="R18" s="710">
        <f t="shared" si="0"/>
        <v>5.23021582733813</v>
      </c>
      <c r="S18" s="711"/>
    </row>
    <row r="19" spans="2:19" ht="15">
      <c r="B19" s="705" t="s">
        <v>382</v>
      </c>
      <c r="C19" s="706"/>
      <c r="D19" s="706"/>
      <c r="E19" s="706"/>
      <c r="F19" s="706"/>
      <c r="G19" s="706"/>
      <c r="H19" s="706"/>
      <c r="I19" s="706"/>
      <c r="J19" s="706"/>
      <c r="K19" s="706"/>
      <c r="L19" s="706"/>
      <c r="M19" s="706"/>
      <c r="N19" s="707">
        <v>200000</v>
      </c>
      <c r="O19" s="708"/>
      <c r="P19" s="707">
        <v>7601</v>
      </c>
      <c r="Q19" s="709"/>
      <c r="R19" s="710">
        <f t="shared" si="0"/>
        <v>3.8004999999999995</v>
      </c>
      <c r="S19" s="711"/>
    </row>
    <row r="20" spans="2:19" ht="15">
      <c r="B20" s="673" t="s">
        <v>383</v>
      </c>
      <c r="C20" s="674"/>
      <c r="D20" s="674"/>
      <c r="E20" s="674"/>
      <c r="F20" s="674"/>
      <c r="G20" s="674"/>
      <c r="H20" s="674"/>
      <c r="I20" s="674"/>
      <c r="J20" s="674"/>
      <c r="K20" s="674"/>
      <c r="L20" s="674"/>
      <c r="M20" s="674"/>
      <c r="N20" s="675">
        <v>4340000</v>
      </c>
      <c r="O20" s="676"/>
      <c r="P20" s="675">
        <v>1065169</v>
      </c>
      <c r="Q20" s="677"/>
      <c r="R20" s="712">
        <f t="shared" si="0"/>
        <v>24.543064516129032</v>
      </c>
      <c r="S20" s="700"/>
    </row>
    <row r="21" spans="2:19" ht="15">
      <c r="B21" s="316"/>
      <c r="C21" s="317"/>
      <c r="D21" s="317"/>
      <c r="E21" s="317"/>
      <c r="F21" s="317"/>
      <c r="G21" s="317"/>
      <c r="H21" s="317"/>
      <c r="I21" s="317"/>
      <c r="J21" s="317"/>
      <c r="K21" s="317"/>
      <c r="L21" s="317"/>
      <c r="M21" s="317"/>
      <c r="N21" s="318"/>
      <c r="O21" s="319"/>
      <c r="P21" s="318"/>
      <c r="Q21" s="319"/>
      <c r="R21" s="430"/>
      <c r="S21" s="320"/>
    </row>
    <row r="22" spans="2:19" ht="15">
      <c r="B22" s="680" t="s">
        <v>384</v>
      </c>
      <c r="C22" s="681"/>
      <c r="D22" s="681"/>
      <c r="E22" s="681"/>
      <c r="F22" s="681"/>
      <c r="G22" s="681"/>
      <c r="H22" s="681"/>
      <c r="I22" s="681"/>
      <c r="J22" s="681"/>
      <c r="K22" s="681"/>
      <c r="L22" s="681"/>
      <c r="M22" s="681"/>
      <c r="N22" s="682">
        <v>280000</v>
      </c>
      <c r="O22" s="683"/>
      <c r="P22" s="682">
        <v>172273</v>
      </c>
      <c r="Q22" s="684"/>
      <c r="R22" s="699">
        <f>AVERAGE(P22/N22*100)</f>
        <v>61.52607142857143</v>
      </c>
      <c r="S22" s="700"/>
    </row>
    <row r="23" spans="2:19" ht="15">
      <c r="B23" s="316"/>
      <c r="C23" s="317"/>
      <c r="D23" s="317"/>
      <c r="E23" s="317"/>
      <c r="F23" s="317"/>
      <c r="G23" s="317"/>
      <c r="H23" s="317"/>
      <c r="I23" s="317"/>
      <c r="J23" s="317"/>
      <c r="K23" s="317"/>
      <c r="L23" s="317"/>
      <c r="M23" s="317"/>
      <c r="N23" s="318"/>
      <c r="O23" s="319"/>
      <c r="P23" s="318"/>
      <c r="Q23" s="319"/>
      <c r="R23" s="430"/>
      <c r="S23" s="320"/>
    </row>
    <row r="24" spans="2:19" ht="15">
      <c r="B24" s="663" t="s">
        <v>385</v>
      </c>
      <c r="C24" s="664"/>
      <c r="D24" s="664"/>
      <c r="E24" s="664"/>
      <c r="F24" s="664"/>
      <c r="G24" s="664"/>
      <c r="H24" s="664"/>
      <c r="I24" s="664"/>
      <c r="J24" s="664"/>
      <c r="K24" s="664"/>
      <c r="L24" s="664"/>
      <c r="M24" s="664"/>
      <c r="N24" s="701">
        <v>8954844</v>
      </c>
      <c r="O24" s="702"/>
      <c r="P24" s="701">
        <v>2747556</v>
      </c>
      <c r="Q24" s="703"/>
      <c r="R24" s="704">
        <f>AVERAGE(P24/N24*100)</f>
        <v>30.68234354501318</v>
      </c>
      <c r="S24" s="700"/>
    </row>
    <row r="25" spans="2:19" ht="15">
      <c r="B25" s="687" t="s">
        <v>386</v>
      </c>
      <c r="C25" s="688"/>
      <c r="D25" s="688"/>
      <c r="E25" s="688"/>
      <c r="F25" s="688"/>
      <c r="G25" s="688"/>
      <c r="H25" s="688"/>
      <c r="I25" s="688"/>
      <c r="J25" s="688"/>
      <c r="K25" s="688"/>
      <c r="L25" s="688"/>
      <c r="M25" s="688"/>
      <c r="N25" s="689"/>
      <c r="O25" s="688"/>
      <c r="P25" s="689"/>
      <c r="Q25" s="688"/>
      <c r="R25" s="690"/>
      <c r="S25" s="691"/>
    </row>
    <row r="26" spans="2:19" ht="15">
      <c r="B26" s="692" t="s">
        <v>387</v>
      </c>
      <c r="C26" s="693"/>
      <c r="D26" s="693"/>
      <c r="E26" s="693"/>
      <c r="F26" s="693"/>
      <c r="G26" s="693"/>
      <c r="H26" s="693"/>
      <c r="I26" s="693"/>
      <c r="J26" s="693"/>
      <c r="K26" s="693"/>
      <c r="L26" s="693"/>
      <c r="M26" s="693"/>
      <c r="N26" s="694">
        <f>AVERAGE(N27+N29+N31+O33)</f>
        <v>32370030</v>
      </c>
      <c r="O26" s="695"/>
      <c r="P26" s="694">
        <f>AVERAGE(P27+P29+P31+Q33)</f>
        <v>11849205</v>
      </c>
      <c r="Q26" s="696"/>
      <c r="R26" s="697">
        <f>AVERAGE(P26/N26*100)</f>
        <v>36.60548043977717</v>
      </c>
      <c r="S26" s="698"/>
    </row>
    <row r="27" spans="2:19" ht="15">
      <c r="B27" s="673" t="s">
        <v>375</v>
      </c>
      <c r="C27" s="674"/>
      <c r="D27" s="674"/>
      <c r="E27" s="674"/>
      <c r="F27" s="674"/>
      <c r="G27" s="674"/>
      <c r="H27" s="674"/>
      <c r="I27" s="674"/>
      <c r="J27" s="674"/>
      <c r="K27" s="674"/>
      <c r="L27" s="674"/>
      <c r="M27" s="674"/>
      <c r="N27" s="675">
        <v>11995186</v>
      </c>
      <c r="O27" s="676"/>
      <c r="P27" s="675">
        <v>5994608</v>
      </c>
      <c r="Q27" s="677"/>
      <c r="R27" s="678">
        <f>AVERAGE(P27/N27*100)</f>
        <v>49.97511501697431</v>
      </c>
      <c r="S27" s="679"/>
    </row>
    <row r="28" spans="2:19" ht="15">
      <c r="B28" s="316"/>
      <c r="C28" s="317"/>
      <c r="D28" s="317"/>
      <c r="E28" s="317"/>
      <c r="F28" s="317"/>
      <c r="G28" s="317"/>
      <c r="H28" s="317"/>
      <c r="I28" s="317"/>
      <c r="J28" s="317"/>
      <c r="K28" s="317"/>
      <c r="L28" s="317"/>
      <c r="M28" s="317"/>
      <c r="N28" s="318"/>
      <c r="O28" s="319"/>
      <c r="P28" s="318"/>
      <c r="Q28" s="319"/>
      <c r="R28" s="431"/>
      <c r="S28" s="321"/>
    </row>
    <row r="29" spans="2:19" ht="15">
      <c r="B29" s="680" t="s">
        <v>377</v>
      </c>
      <c r="C29" s="681"/>
      <c r="D29" s="681"/>
      <c r="E29" s="681"/>
      <c r="F29" s="681"/>
      <c r="G29" s="681"/>
      <c r="H29" s="681"/>
      <c r="I29" s="681"/>
      <c r="J29" s="681"/>
      <c r="K29" s="681"/>
      <c r="L29" s="681"/>
      <c r="M29" s="681"/>
      <c r="N29" s="682">
        <v>6880000</v>
      </c>
      <c r="O29" s="683"/>
      <c r="P29" s="682">
        <v>2454408</v>
      </c>
      <c r="Q29" s="684"/>
      <c r="R29" s="685">
        <f>AVERAGE(P29/N29*100)</f>
        <v>35.67453488372093</v>
      </c>
      <c r="S29" s="686"/>
    </row>
    <row r="30" spans="2:19" ht="15">
      <c r="B30" s="316"/>
      <c r="C30" s="317"/>
      <c r="D30" s="317"/>
      <c r="E30" s="317"/>
      <c r="F30" s="317"/>
      <c r="G30" s="317"/>
      <c r="H30" s="317"/>
      <c r="I30" s="317"/>
      <c r="J30" s="317"/>
      <c r="K30" s="317"/>
      <c r="L30" s="317"/>
      <c r="M30" s="317"/>
      <c r="N30" s="318"/>
      <c r="O30" s="319"/>
      <c r="P30" s="318"/>
      <c r="Q30" s="319"/>
      <c r="R30" s="431"/>
      <c r="S30" s="321"/>
    </row>
    <row r="31" spans="2:19" ht="15">
      <c r="B31" s="654" t="s">
        <v>383</v>
      </c>
      <c r="C31" s="655"/>
      <c r="D31" s="655"/>
      <c r="E31" s="655"/>
      <c r="F31" s="655"/>
      <c r="G31" s="655"/>
      <c r="H31" s="655"/>
      <c r="I31" s="655"/>
      <c r="J31" s="655"/>
      <c r="K31" s="655"/>
      <c r="L31" s="655"/>
      <c r="M31" s="655"/>
      <c r="N31" s="656">
        <v>4540000</v>
      </c>
      <c r="O31" s="657"/>
      <c r="P31" s="656">
        <v>652633</v>
      </c>
      <c r="Q31" s="658"/>
      <c r="R31" s="659">
        <f>AVERAGE(P31/N31*100)</f>
        <v>14.375176211453745</v>
      </c>
      <c r="S31" s="660"/>
    </row>
    <row r="32" spans="2:19" ht="15">
      <c r="B32" s="322"/>
      <c r="C32" s="323"/>
      <c r="D32" s="323"/>
      <c r="E32" s="323"/>
      <c r="F32" s="323"/>
      <c r="G32" s="323"/>
      <c r="H32" s="323"/>
      <c r="I32" s="323"/>
      <c r="J32" s="323"/>
      <c r="K32" s="323"/>
      <c r="L32" s="323"/>
      <c r="M32" s="323"/>
      <c r="N32" s="324"/>
      <c r="O32" s="325"/>
      <c r="P32" s="324"/>
      <c r="Q32" s="325"/>
      <c r="R32" s="432"/>
      <c r="S32" s="326"/>
    </row>
    <row r="33" spans="2:19" ht="15">
      <c r="B33" s="671" t="s">
        <v>761</v>
      </c>
      <c r="C33" s="672"/>
      <c r="D33" s="672"/>
      <c r="E33" s="672"/>
      <c r="F33" s="672"/>
      <c r="G33" s="672"/>
      <c r="H33" s="672"/>
      <c r="I33" s="672"/>
      <c r="J33" s="328"/>
      <c r="K33" s="328"/>
      <c r="L33" s="583"/>
      <c r="M33" s="328"/>
      <c r="N33" s="329"/>
      <c r="O33" s="330">
        <v>8954844</v>
      </c>
      <c r="P33" s="471"/>
      <c r="Q33" s="472">
        <v>2747556</v>
      </c>
      <c r="R33" s="661">
        <v>0</v>
      </c>
      <c r="S33" s="662"/>
    </row>
    <row r="34" spans="2:19" ht="15">
      <c r="B34" s="581"/>
      <c r="C34" s="582"/>
      <c r="D34" s="582"/>
      <c r="E34" s="582"/>
      <c r="F34" s="582"/>
      <c r="G34" s="582"/>
      <c r="H34" s="582"/>
      <c r="I34" s="582"/>
      <c r="J34" s="582"/>
      <c r="K34" s="582"/>
      <c r="L34" s="582"/>
      <c r="M34" s="317"/>
      <c r="N34" s="318"/>
      <c r="O34" s="319"/>
      <c r="P34" s="318"/>
      <c r="Q34" s="319"/>
      <c r="R34" s="433"/>
      <c r="S34" s="327"/>
    </row>
    <row r="35" spans="2:19" ht="15">
      <c r="B35" s="663" t="s">
        <v>388</v>
      </c>
      <c r="C35" s="664"/>
      <c r="D35" s="664"/>
      <c r="E35" s="664"/>
      <c r="F35" s="664"/>
      <c r="G35" s="664"/>
      <c r="H35" s="664"/>
      <c r="I35" s="664"/>
      <c r="J35" s="664"/>
      <c r="K35" s="664"/>
      <c r="L35" s="664"/>
      <c r="M35" s="664"/>
      <c r="N35" s="665">
        <v>33443</v>
      </c>
      <c r="O35" s="666"/>
      <c r="P35" s="667">
        <v>33443</v>
      </c>
      <c r="Q35" s="668"/>
      <c r="R35" s="669">
        <f>AVERAGE(P35/N35*100)</f>
        <v>100</v>
      </c>
      <c r="S35" s="670"/>
    </row>
  </sheetData>
  <sheetProtection/>
  <mergeCells count="83">
    <mergeCell ref="B5:R5"/>
    <mergeCell ref="B6:R6"/>
    <mergeCell ref="B9:M9"/>
    <mergeCell ref="P9:Q9"/>
    <mergeCell ref="R9:S9"/>
    <mergeCell ref="B10:M10"/>
    <mergeCell ref="N10:O10"/>
    <mergeCell ref="P10:Q10"/>
    <mergeCell ref="R10:S10"/>
    <mergeCell ref="B11:M11"/>
    <mergeCell ref="N11:O11"/>
    <mergeCell ref="P11:Q11"/>
    <mergeCell ref="R11:S11"/>
    <mergeCell ref="B12:M12"/>
    <mergeCell ref="N12:O12"/>
    <mergeCell ref="P12:Q12"/>
    <mergeCell ref="R12:S12"/>
    <mergeCell ref="B13:M13"/>
    <mergeCell ref="N13:O13"/>
    <mergeCell ref="P13:Q13"/>
    <mergeCell ref="R13:S13"/>
    <mergeCell ref="B14:M14"/>
    <mergeCell ref="N14:O14"/>
    <mergeCell ref="P14:Q14"/>
    <mergeCell ref="R14:S14"/>
    <mergeCell ref="B15:M15"/>
    <mergeCell ref="N15:O15"/>
    <mergeCell ref="P15:Q15"/>
    <mergeCell ref="R15:S15"/>
    <mergeCell ref="B16:M16"/>
    <mergeCell ref="N16:O16"/>
    <mergeCell ref="P16:Q16"/>
    <mergeCell ref="R16:S16"/>
    <mergeCell ref="B17:M17"/>
    <mergeCell ref="N17:O17"/>
    <mergeCell ref="P17:Q17"/>
    <mergeCell ref="R17:S17"/>
    <mergeCell ref="B18:M18"/>
    <mergeCell ref="N18:O18"/>
    <mergeCell ref="P18:Q18"/>
    <mergeCell ref="R18:S18"/>
    <mergeCell ref="B19:M19"/>
    <mergeCell ref="N19:O19"/>
    <mergeCell ref="P19:Q19"/>
    <mergeCell ref="R19:S19"/>
    <mergeCell ref="B20:M20"/>
    <mergeCell ref="N20:O20"/>
    <mergeCell ref="P20:Q20"/>
    <mergeCell ref="R20:S20"/>
    <mergeCell ref="B22:M22"/>
    <mergeCell ref="N22:O22"/>
    <mergeCell ref="P22:Q22"/>
    <mergeCell ref="R22:S22"/>
    <mergeCell ref="B24:M24"/>
    <mergeCell ref="N24:O24"/>
    <mergeCell ref="P24:Q24"/>
    <mergeCell ref="R24:S24"/>
    <mergeCell ref="B25:M25"/>
    <mergeCell ref="N25:O25"/>
    <mergeCell ref="P25:Q25"/>
    <mergeCell ref="R25:S25"/>
    <mergeCell ref="B26:M26"/>
    <mergeCell ref="N26:O26"/>
    <mergeCell ref="P26:Q26"/>
    <mergeCell ref="R26:S26"/>
    <mergeCell ref="B27:M27"/>
    <mergeCell ref="N27:O27"/>
    <mergeCell ref="P27:Q27"/>
    <mergeCell ref="R27:S27"/>
    <mergeCell ref="B29:M29"/>
    <mergeCell ref="N29:O29"/>
    <mergeCell ref="P29:Q29"/>
    <mergeCell ref="R29:S29"/>
    <mergeCell ref="B31:M31"/>
    <mergeCell ref="N31:O31"/>
    <mergeCell ref="P31:Q31"/>
    <mergeCell ref="R31:S31"/>
    <mergeCell ref="R33:S33"/>
    <mergeCell ref="B35:M35"/>
    <mergeCell ref="N35:O35"/>
    <mergeCell ref="P35:Q35"/>
    <mergeCell ref="R35:S35"/>
    <mergeCell ref="B33:I33"/>
  </mergeCells>
  <printOptions/>
  <pageMargins left="0.7" right="0.7" top="0.75" bottom="0.75" header="0.3" footer="0.3"/>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D27"/>
  <sheetViews>
    <sheetView zoomScalePageLayoutView="0" workbookViewId="0" topLeftCell="A1">
      <selection activeCell="K28" sqref="K28:K29"/>
    </sheetView>
  </sheetViews>
  <sheetFormatPr defaultColWidth="9.140625" defaultRowHeight="15"/>
  <cols>
    <col min="1" max="1" width="66.140625" style="0" customWidth="1"/>
    <col min="2" max="2" width="14.00390625" style="0" customWidth="1"/>
    <col min="3" max="3" width="14.57421875" style="0" customWidth="1"/>
    <col min="4" max="4" width="11.140625" style="0" customWidth="1"/>
  </cols>
  <sheetData>
    <row r="1" ht="15">
      <c r="A1" s="295" t="s">
        <v>361</v>
      </c>
    </row>
    <row r="2" ht="15">
      <c r="A2" s="295" t="s">
        <v>362</v>
      </c>
    </row>
    <row r="3" ht="15">
      <c r="A3" s="295" t="s">
        <v>363</v>
      </c>
    </row>
    <row r="4" spans="1:4" ht="15">
      <c r="A4" s="333"/>
      <c r="B4" s="334"/>
      <c r="C4" s="334"/>
      <c r="D4" s="311"/>
    </row>
    <row r="5" spans="1:4" ht="15">
      <c r="A5" s="733" t="s">
        <v>390</v>
      </c>
      <c r="B5" s="726"/>
      <c r="C5" s="726"/>
      <c r="D5" s="734"/>
    </row>
    <row r="6" spans="1:4" ht="15">
      <c r="A6" s="733" t="s">
        <v>389</v>
      </c>
      <c r="B6" s="726"/>
      <c r="C6" s="726"/>
      <c r="D6" s="734"/>
    </row>
    <row r="7" spans="1:4" ht="15">
      <c r="A7" s="313"/>
      <c r="B7" s="314"/>
      <c r="C7" s="314"/>
      <c r="D7" s="315"/>
    </row>
    <row r="8" spans="1:4" ht="15">
      <c r="A8" s="335" t="s">
        <v>391</v>
      </c>
      <c r="B8" s="336" t="s">
        <v>365</v>
      </c>
      <c r="C8" s="336" t="s">
        <v>403</v>
      </c>
      <c r="D8" s="336" t="s">
        <v>392</v>
      </c>
    </row>
    <row r="9" spans="1:4" ht="15">
      <c r="A9" s="335"/>
      <c r="B9" s="335">
        <v>1</v>
      </c>
      <c r="C9" s="335">
        <v>2</v>
      </c>
      <c r="D9" s="335">
        <v>3</v>
      </c>
    </row>
    <row r="10" spans="1:4" ht="15">
      <c r="A10" s="337" t="s">
        <v>393</v>
      </c>
      <c r="B10" s="338">
        <f>SUM(B11+B13+B15+B17+B19+B23+B25+B27+B21)</f>
        <v>32370030</v>
      </c>
      <c r="C10" s="338">
        <f>SUM(C11+C13+C15+C17+C19+C23+C25+C27+C21)</f>
        <v>11849205</v>
      </c>
      <c r="D10" s="339">
        <f>AVERAGE(C10/B10*100)</f>
        <v>36.60548043977717</v>
      </c>
    </row>
    <row r="11" spans="1:4" ht="15">
      <c r="A11" s="361" t="s">
        <v>394</v>
      </c>
      <c r="B11" s="362">
        <v>3252000</v>
      </c>
      <c r="C11" s="362">
        <v>1823417</v>
      </c>
      <c r="D11" s="363">
        <f>AVERAGE(C11/B11*100)</f>
        <v>56.07063345633456</v>
      </c>
    </row>
    <row r="12" spans="1:4" ht="15">
      <c r="A12" s="340"/>
      <c r="B12" s="341"/>
      <c r="C12" s="341"/>
      <c r="D12" s="342"/>
    </row>
    <row r="13" spans="1:4" ht="15">
      <c r="A13" s="355" t="s">
        <v>395</v>
      </c>
      <c r="B13" s="356">
        <v>380000</v>
      </c>
      <c r="C13" s="356">
        <v>158000</v>
      </c>
      <c r="D13" s="357">
        <f>AVERAGE(C13/B13*100)</f>
        <v>41.578947368421055</v>
      </c>
    </row>
    <row r="14" spans="1:4" ht="15">
      <c r="A14" s="343"/>
      <c r="B14" s="344"/>
      <c r="C14" s="344"/>
      <c r="D14" s="345"/>
    </row>
    <row r="15" spans="1:4" ht="15">
      <c r="A15" s="358" t="s">
        <v>396</v>
      </c>
      <c r="B15" s="359">
        <v>2554686</v>
      </c>
      <c r="C15" s="359">
        <v>1244588</v>
      </c>
      <c r="D15" s="360">
        <f>AVERAGE(C15/B15*100)</f>
        <v>48.71784634197706</v>
      </c>
    </row>
    <row r="16" spans="1:4" ht="15">
      <c r="A16" s="346"/>
      <c r="B16" s="347"/>
      <c r="C16" s="347"/>
      <c r="D16" s="348"/>
    </row>
    <row r="17" spans="1:4" ht="15">
      <c r="A17" s="355" t="s">
        <v>397</v>
      </c>
      <c r="B17" s="356">
        <v>1228000</v>
      </c>
      <c r="C17" s="356">
        <v>668212</v>
      </c>
      <c r="D17" s="357">
        <f>AVERAGE(C17/B17*100)</f>
        <v>54.41465798045603</v>
      </c>
    </row>
    <row r="18" spans="1:4" ht="15">
      <c r="A18" s="340"/>
      <c r="B18" s="341"/>
      <c r="C18" s="341"/>
      <c r="D18" s="342"/>
    </row>
    <row r="19" spans="1:4" ht="15">
      <c r="A19" s="355" t="s">
        <v>398</v>
      </c>
      <c r="B19" s="356">
        <v>12951000</v>
      </c>
      <c r="C19" s="356">
        <v>5512968</v>
      </c>
      <c r="D19" s="357">
        <f>AVERAGE(C19/B19*100)</f>
        <v>42.567894371091036</v>
      </c>
    </row>
    <row r="20" spans="1:4" ht="15">
      <c r="A20" s="340"/>
      <c r="B20" s="341"/>
      <c r="C20" s="341"/>
      <c r="D20" s="342"/>
    </row>
    <row r="21" spans="1:4" ht="15">
      <c r="A21" s="358" t="s">
        <v>399</v>
      </c>
      <c r="B21" s="359">
        <v>0</v>
      </c>
      <c r="C21" s="359">
        <v>0</v>
      </c>
      <c r="D21" s="360">
        <v>0</v>
      </c>
    </row>
    <row r="22" spans="1:4" ht="15">
      <c r="A22" s="349"/>
      <c r="B22" s="350"/>
      <c r="C22" s="350"/>
      <c r="D22" s="351"/>
    </row>
    <row r="23" spans="1:4" ht="15">
      <c r="A23" s="358" t="s">
        <v>400</v>
      </c>
      <c r="B23" s="359">
        <v>3486844</v>
      </c>
      <c r="C23" s="359">
        <v>1171941</v>
      </c>
      <c r="D23" s="360">
        <f>AVERAGE(C23/B23*100)</f>
        <v>33.61036513248084</v>
      </c>
    </row>
    <row r="24" spans="1:4" ht="15">
      <c r="A24" s="340"/>
      <c r="B24" s="341"/>
      <c r="C24" s="341"/>
      <c r="D24" s="342"/>
    </row>
    <row r="25" spans="1:4" ht="15">
      <c r="A25" s="355" t="s">
        <v>401</v>
      </c>
      <c r="B25" s="356">
        <v>7568500</v>
      </c>
      <c r="C25" s="356">
        <v>941004</v>
      </c>
      <c r="D25" s="357">
        <f>AVERAGE(C25/B25*100)</f>
        <v>12.433163770892515</v>
      </c>
    </row>
    <row r="26" spans="1:4" ht="15">
      <c r="A26" s="340"/>
      <c r="B26" s="341"/>
      <c r="C26" s="341"/>
      <c r="D26" s="342"/>
    </row>
    <row r="27" spans="1:4" ht="18.75" customHeight="1">
      <c r="A27" s="352" t="s">
        <v>402</v>
      </c>
      <c r="B27" s="353">
        <v>949000</v>
      </c>
      <c r="C27" s="353">
        <v>329075</v>
      </c>
      <c r="D27" s="354">
        <f>AVERAGE(C27/B27*100)</f>
        <v>34.67597471022128</v>
      </c>
    </row>
  </sheetData>
  <sheetProtection/>
  <mergeCells count="2">
    <mergeCell ref="A5:D5"/>
    <mergeCell ref="A6:D6"/>
  </mergeCells>
  <printOptions/>
  <pageMargins left="0.7" right="0.7" top="0.75" bottom="0.75" header="0.3" footer="0.3"/>
  <pageSetup horizontalDpi="600" verticalDpi="600" orientation="landscape" paperSize="9" scale="105" r:id="rId1"/>
</worksheet>
</file>

<file path=xl/worksheets/sheet6.xml><?xml version="1.0" encoding="utf-8"?>
<worksheet xmlns="http://schemas.openxmlformats.org/spreadsheetml/2006/main" xmlns:r="http://schemas.openxmlformats.org/officeDocument/2006/relationships">
  <dimension ref="A1:K14"/>
  <sheetViews>
    <sheetView zoomScalePageLayoutView="0" workbookViewId="0" topLeftCell="A1">
      <selection activeCell="B35" sqref="B35"/>
    </sheetView>
  </sheetViews>
  <sheetFormatPr defaultColWidth="9.140625" defaultRowHeight="15"/>
  <cols>
    <col min="3" max="3" width="13.28125" style="0" customWidth="1"/>
    <col min="4" max="4" width="12.140625" style="0" customWidth="1"/>
    <col min="5" max="5" width="12.421875" style="0" customWidth="1"/>
    <col min="6" max="6" width="12.7109375" style="0" customWidth="1"/>
    <col min="7" max="7" width="12.00390625" style="0" customWidth="1"/>
    <col min="8" max="8" width="10.421875" style="0" customWidth="1"/>
    <col min="9" max="9" width="10.57421875" style="0" customWidth="1"/>
    <col min="10" max="10" width="11.28125" style="0" customWidth="1"/>
    <col min="11" max="11" width="10.57421875" style="0" customWidth="1"/>
  </cols>
  <sheetData>
    <row r="1" ht="15">
      <c r="A1" s="295" t="s">
        <v>361</v>
      </c>
    </row>
    <row r="2" ht="15">
      <c r="A2" s="295" t="s">
        <v>362</v>
      </c>
    </row>
    <row r="3" ht="15">
      <c r="A3" s="295" t="s">
        <v>363</v>
      </c>
    </row>
    <row r="5" spans="1:11" ht="15">
      <c r="A5" s="333"/>
      <c r="B5" s="334"/>
      <c r="C5" s="735" t="s">
        <v>404</v>
      </c>
      <c r="D5" s="735"/>
      <c r="E5" s="735"/>
      <c r="F5" s="735"/>
      <c r="G5" s="735"/>
      <c r="H5" s="735"/>
      <c r="I5" s="735"/>
      <c r="J5" s="334"/>
      <c r="K5" s="311"/>
    </row>
    <row r="6" spans="1:11" ht="15">
      <c r="A6" s="364"/>
      <c r="B6" s="4"/>
      <c r="C6" s="726" t="s">
        <v>405</v>
      </c>
      <c r="D6" s="726"/>
      <c r="E6" s="726"/>
      <c r="F6" s="726"/>
      <c r="G6" s="726"/>
      <c r="H6" s="726"/>
      <c r="I6" s="726"/>
      <c r="J6" s="4"/>
      <c r="K6" s="312"/>
    </row>
    <row r="7" spans="1:11" ht="15">
      <c r="A7" s="364"/>
      <c r="B7" s="4"/>
      <c r="C7" s="726" t="s">
        <v>743</v>
      </c>
      <c r="D7" s="726"/>
      <c r="E7" s="726"/>
      <c r="F7" s="726"/>
      <c r="G7" s="726"/>
      <c r="H7" s="726"/>
      <c r="I7" s="726"/>
      <c r="J7" s="4"/>
      <c r="K7" s="312"/>
    </row>
    <row r="8" spans="1:11" ht="15">
      <c r="A8" s="313"/>
      <c r="B8" s="314"/>
      <c r="C8" s="314"/>
      <c r="D8" s="314"/>
      <c r="E8" s="314"/>
      <c r="F8" s="314"/>
      <c r="G8" s="314"/>
      <c r="H8" s="314"/>
      <c r="I8" s="314"/>
      <c r="J8" s="314"/>
      <c r="K8" s="315"/>
    </row>
    <row r="9" spans="1:11" ht="105">
      <c r="A9" s="367" t="s">
        <v>406</v>
      </c>
      <c r="B9" s="367" t="s">
        <v>407</v>
      </c>
      <c r="C9" s="367" t="s">
        <v>408</v>
      </c>
      <c r="D9" s="367" t="s">
        <v>409</v>
      </c>
      <c r="E9" s="367" t="s">
        <v>410</v>
      </c>
      <c r="F9" s="367" t="s">
        <v>411</v>
      </c>
      <c r="G9" s="367" t="s">
        <v>412</v>
      </c>
      <c r="H9" s="367" t="s">
        <v>413</v>
      </c>
      <c r="I9" s="367" t="s">
        <v>414</v>
      </c>
      <c r="J9" s="367" t="s">
        <v>415</v>
      </c>
      <c r="K9" s="367" t="s">
        <v>416</v>
      </c>
    </row>
    <row r="10" spans="1:11" ht="15">
      <c r="A10" s="365" t="s">
        <v>417</v>
      </c>
      <c r="B10" s="366" t="s">
        <v>418</v>
      </c>
      <c r="C10" s="366" t="s">
        <v>419</v>
      </c>
      <c r="D10" s="366" t="s">
        <v>419</v>
      </c>
      <c r="E10" s="366" t="s">
        <v>419</v>
      </c>
      <c r="F10" s="366" t="s">
        <v>419</v>
      </c>
      <c r="G10" s="366" t="s">
        <v>419</v>
      </c>
      <c r="H10" s="366" t="s">
        <v>420</v>
      </c>
      <c r="I10" s="366" t="s">
        <v>419</v>
      </c>
      <c r="J10" s="366" t="s">
        <v>420</v>
      </c>
      <c r="K10" s="366" t="s">
        <v>419</v>
      </c>
    </row>
    <row r="14" ht="15">
      <c r="A14" t="s">
        <v>760</v>
      </c>
    </row>
  </sheetData>
  <sheetProtection/>
  <mergeCells count="3">
    <mergeCell ref="C5:I5"/>
    <mergeCell ref="C6:I6"/>
    <mergeCell ref="C7:I7"/>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9"/>
  <sheetViews>
    <sheetView zoomScalePageLayoutView="0" workbookViewId="0" topLeftCell="A1">
      <selection activeCell="E13" sqref="E13"/>
    </sheetView>
  </sheetViews>
  <sheetFormatPr defaultColWidth="9.140625" defaultRowHeight="15"/>
  <cols>
    <col min="3" max="3" width="44.8515625" style="0" customWidth="1"/>
    <col min="4" max="4" width="10.7109375" style="0" customWidth="1"/>
    <col min="5" max="5" width="12.8515625" style="0" customWidth="1"/>
    <col min="6" max="6" width="12.00390625" style="0" customWidth="1"/>
    <col min="7" max="7" width="12.57421875" style="0" customWidth="1"/>
    <col min="8" max="8" width="11.140625" style="0" customWidth="1"/>
  </cols>
  <sheetData>
    <row r="1" spans="1:9" ht="66" customHeight="1">
      <c r="A1" s="740" t="s">
        <v>433</v>
      </c>
      <c r="B1" s="741"/>
      <c r="C1" s="741"/>
      <c r="D1" s="741"/>
      <c r="E1" s="741"/>
      <c r="F1" s="741"/>
      <c r="G1" s="741"/>
      <c r="H1" s="741"/>
      <c r="I1" s="741"/>
    </row>
    <row r="2" spans="1:9" ht="28.5" customHeight="1">
      <c r="A2" s="371"/>
      <c r="B2" s="372"/>
      <c r="C2" s="372"/>
      <c r="D2" s="372"/>
      <c r="E2" s="372"/>
      <c r="F2" s="372"/>
      <c r="G2" s="372"/>
      <c r="H2" s="372"/>
      <c r="I2" s="373"/>
    </row>
    <row r="3" spans="1:9" ht="38.25">
      <c r="A3" s="383" t="s">
        <v>421</v>
      </c>
      <c r="B3" s="742" t="s">
        <v>422</v>
      </c>
      <c r="C3" s="743"/>
      <c r="D3" s="384" t="s">
        <v>423</v>
      </c>
      <c r="E3" s="383" t="s">
        <v>424</v>
      </c>
      <c r="F3" s="383" t="s">
        <v>425</v>
      </c>
      <c r="G3" s="383" t="s">
        <v>426</v>
      </c>
      <c r="H3" s="383" t="s">
        <v>427</v>
      </c>
      <c r="I3" s="385" t="s">
        <v>428</v>
      </c>
    </row>
    <row r="4" spans="1:9" ht="24.75" customHeight="1">
      <c r="A4" s="386">
        <v>1</v>
      </c>
      <c r="B4" s="744">
        <v>2</v>
      </c>
      <c r="C4" s="745"/>
      <c r="D4" s="386">
        <v>3</v>
      </c>
      <c r="E4" s="387">
        <v>4</v>
      </c>
      <c r="F4" s="387">
        <v>5</v>
      </c>
      <c r="G4" s="387">
        <v>6</v>
      </c>
      <c r="H4" s="387">
        <v>7</v>
      </c>
      <c r="I4" s="388">
        <v>8</v>
      </c>
    </row>
    <row r="5" spans="1:9" ht="29.25" customHeight="1">
      <c r="A5" s="746" t="s">
        <v>429</v>
      </c>
      <c r="B5" s="747"/>
      <c r="C5" s="747"/>
      <c r="D5" s="747"/>
      <c r="E5" s="747"/>
      <c r="F5" s="747"/>
      <c r="G5" s="747"/>
      <c r="H5" s="747"/>
      <c r="I5" s="748"/>
    </row>
    <row r="6" spans="1:9" ht="54" customHeight="1">
      <c r="A6" s="374" t="s">
        <v>430</v>
      </c>
      <c r="B6" s="749" t="s">
        <v>431</v>
      </c>
      <c r="C6" s="750"/>
      <c r="D6" s="375">
        <v>1</v>
      </c>
      <c r="E6" s="381">
        <v>20000</v>
      </c>
      <c r="F6" s="381">
        <v>20000</v>
      </c>
      <c r="G6" s="381">
        <v>20000</v>
      </c>
      <c r="H6" s="381">
        <v>0</v>
      </c>
      <c r="I6" s="382">
        <f>IF(G6&gt;0,IF(H6/G6&gt;=100,"&gt;&gt;100",H6/G6*100),"-")</f>
        <v>0</v>
      </c>
    </row>
    <row r="7" spans="1:9" ht="15.75">
      <c r="A7" s="751"/>
      <c r="B7" s="751"/>
      <c r="C7" s="751"/>
      <c r="D7" s="751"/>
      <c r="E7" s="751"/>
      <c r="F7" s="751"/>
      <c r="G7" s="751"/>
      <c r="H7" s="751"/>
      <c r="I7" s="752"/>
    </row>
    <row r="8" spans="1:9" ht="15">
      <c r="A8" s="376"/>
      <c r="B8" s="736"/>
      <c r="C8" s="737"/>
      <c r="D8" s="737"/>
      <c r="E8" s="737"/>
      <c r="F8" s="377"/>
      <c r="G8" s="376"/>
      <c r="H8" s="376"/>
      <c r="I8" s="376"/>
    </row>
    <row r="9" spans="1:9" ht="31.5" customHeight="1">
      <c r="A9" s="378"/>
      <c r="B9" s="738" t="s">
        <v>432</v>
      </c>
      <c r="C9" s="739"/>
      <c r="D9" s="739"/>
      <c r="E9" s="739"/>
      <c r="F9" s="379"/>
      <c r="G9" s="379"/>
      <c r="H9" s="379"/>
      <c r="I9" s="380"/>
    </row>
  </sheetData>
  <sheetProtection/>
  <mergeCells count="8">
    <mergeCell ref="B8:E8"/>
    <mergeCell ref="B9:E9"/>
    <mergeCell ref="A1:I1"/>
    <mergeCell ref="B3:C3"/>
    <mergeCell ref="B4:C4"/>
    <mergeCell ref="A5:I5"/>
    <mergeCell ref="B6:C6"/>
    <mergeCell ref="A7:I7"/>
  </mergeCells>
  <conditionalFormatting sqref="G6">
    <cfRule type="expression" priority="1" dxfId="0" stopIfTrue="1">
      <formula>OR(AND(F6&lt;&gt;G6,#REF!="2003-12"),G6&gt;F6)</formula>
    </cfRule>
  </conditionalFormatting>
  <dataValidations count="2">
    <dataValidation type="whole" operator="lessThanOrEqual" allowBlank="1" showErrorMessage="1" errorTitle="Nedozvoljen unos" error="Planirano za razdoblje mora biti manje ili jednako planiranom na godišnjoj razini, ako je razina godišnja obje kolone plana moraju biti identične, unesite prvo plan za godinu pa tek onda plan za razdoblje" sqref="G6">
      <formula1>F6</formula1>
    </dataValidation>
    <dataValidation type="whole" operator="greaterThanOrEqual" allowBlank="1" showErrorMessage="1" errorTitle="Nedozvoljen unos" error="Podatak mora biti pozitivan i cjelobrojan, u slučaju da je nula upišite nulu." sqref="H6 E6:F6">
      <formula1>0</formula1>
    </dataValidation>
  </dataValidations>
  <printOptions/>
  <pageMargins left="0.7" right="0.7" top="0.75" bottom="0.75" header="0.3" footer="0.3"/>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I111"/>
  <sheetViews>
    <sheetView zoomScalePageLayoutView="0" workbookViewId="0" topLeftCell="A82">
      <selection activeCell="L17" sqref="L17"/>
    </sheetView>
  </sheetViews>
  <sheetFormatPr defaultColWidth="9.140625" defaultRowHeight="15"/>
  <cols>
    <col min="3" max="3" width="69.7109375" style="0" customWidth="1"/>
  </cols>
  <sheetData>
    <row r="1" spans="1:9" ht="77.25" customHeight="1">
      <c r="A1" s="740" t="s">
        <v>646</v>
      </c>
      <c r="B1" s="740"/>
      <c r="C1" s="740"/>
      <c r="D1" s="740"/>
      <c r="E1" s="740"/>
      <c r="F1" s="740"/>
      <c r="G1" s="740"/>
      <c r="H1" s="740"/>
      <c r="I1" s="740"/>
    </row>
    <row r="2" spans="1:9" ht="15.75">
      <c r="A2" s="371"/>
      <c r="B2" s="372"/>
      <c r="C2" s="372"/>
      <c r="D2" s="372"/>
      <c r="E2" s="372"/>
      <c r="F2" s="372"/>
      <c r="G2" s="372"/>
      <c r="H2" s="372"/>
      <c r="I2" s="373"/>
    </row>
    <row r="3" spans="1:9" ht="63.75">
      <c r="A3" s="383" t="s">
        <v>421</v>
      </c>
      <c r="B3" s="742" t="s">
        <v>422</v>
      </c>
      <c r="C3" s="743"/>
      <c r="D3" s="384" t="s">
        <v>423</v>
      </c>
      <c r="E3" s="383" t="s">
        <v>434</v>
      </c>
      <c r="F3" s="383" t="s">
        <v>425</v>
      </c>
      <c r="G3" s="383" t="s">
        <v>435</v>
      </c>
      <c r="H3" s="383" t="s">
        <v>427</v>
      </c>
      <c r="I3" s="385" t="s">
        <v>436</v>
      </c>
    </row>
    <row r="4" spans="1:9" ht="15">
      <c r="A4" s="386">
        <v>1</v>
      </c>
      <c r="B4" s="744">
        <v>2</v>
      </c>
      <c r="C4" s="745"/>
      <c r="D4" s="386">
        <v>3</v>
      </c>
      <c r="E4" s="387">
        <v>4</v>
      </c>
      <c r="F4" s="387">
        <v>5</v>
      </c>
      <c r="G4" s="387">
        <v>6</v>
      </c>
      <c r="H4" s="387">
        <v>7</v>
      </c>
      <c r="I4" s="388">
        <v>8</v>
      </c>
    </row>
    <row r="5" spans="1:9" ht="30.75" customHeight="1">
      <c r="A5" s="758" t="s">
        <v>437</v>
      </c>
      <c r="B5" s="759"/>
      <c r="C5" s="759"/>
      <c r="D5" s="759"/>
      <c r="E5" s="759"/>
      <c r="F5" s="759"/>
      <c r="G5" s="759"/>
      <c r="H5" s="759"/>
      <c r="I5" s="760"/>
    </row>
    <row r="6" spans="1:9" ht="26.25" customHeight="1">
      <c r="A6" s="389" t="s">
        <v>438</v>
      </c>
      <c r="B6" s="754" t="s">
        <v>439</v>
      </c>
      <c r="C6" s="755"/>
      <c r="D6" s="390">
        <v>490</v>
      </c>
      <c r="E6" s="391">
        <f>E7+E42+E55+E68+E100</f>
        <v>0</v>
      </c>
      <c r="F6" s="391">
        <v>0</v>
      </c>
      <c r="G6" s="391">
        <v>0</v>
      </c>
      <c r="H6" s="391">
        <v>0</v>
      </c>
      <c r="I6" s="392" t="str">
        <f aca="true" t="shared" si="0" ref="I6:I69">IF(G6&gt;0,IF(H6/G6&gt;=100,"&gt;&gt;100",H6/G6*100),"-")</f>
        <v>-</v>
      </c>
    </row>
    <row r="7" spans="1:9" ht="22.5" customHeight="1">
      <c r="A7" s="389" t="s">
        <v>440</v>
      </c>
      <c r="B7" s="754" t="s">
        <v>441</v>
      </c>
      <c r="C7" s="755"/>
      <c r="D7" s="390">
        <v>491</v>
      </c>
      <c r="E7" s="391">
        <f>E8+E13+E16+E20+E22+E29</f>
        <v>0</v>
      </c>
      <c r="F7" s="391">
        <f>F8+F13+F16+F20+F22+F29</f>
        <v>0</v>
      </c>
      <c r="G7" s="391">
        <f>G8+G13+G16+G20+G22+G29</f>
        <v>0</v>
      </c>
      <c r="H7" s="391">
        <f>H8+H13+H16+H20+H22+H29</f>
        <v>0</v>
      </c>
      <c r="I7" s="392" t="str">
        <f t="shared" si="0"/>
        <v>-</v>
      </c>
    </row>
    <row r="8" spans="1:9" ht="15">
      <c r="A8" s="389" t="s">
        <v>442</v>
      </c>
      <c r="B8" s="754" t="s">
        <v>443</v>
      </c>
      <c r="C8" s="755"/>
      <c r="D8" s="390">
        <v>492</v>
      </c>
      <c r="E8" s="391">
        <f>SUM(E9:E11)</f>
        <v>0</v>
      </c>
      <c r="F8" s="391">
        <f>SUM(F9:F11)</f>
        <v>0</v>
      </c>
      <c r="G8" s="391">
        <f>SUM(G9:G11)</f>
        <v>0</v>
      </c>
      <c r="H8" s="391">
        <f>SUM(H9:H11)</f>
        <v>0</v>
      </c>
      <c r="I8" s="392" t="str">
        <f t="shared" si="0"/>
        <v>-</v>
      </c>
    </row>
    <row r="9" spans="1:9" ht="15">
      <c r="A9" s="389" t="s">
        <v>444</v>
      </c>
      <c r="B9" s="754" t="s">
        <v>445</v>
      </c>
      <c r="C9" s="755"/>
      <c r="D9" s="390">
        <v>493</v>
      </c>
      <c r="E9" s="401">
        <v>0</v>
      </c>
      <c r="F9" s="401">
        <v>0</v>
      </c>
      <c r="G9" s="401">
        <v>0</v>
      </c>
      <c r="H9" s="401">
        <v>0</v>
      </c>
      <c r="I9" s="392" t="str">
        <f t="shared" si="0"/>
        <v>-</v>
      </c>
    </row>
    <row r="10" spans="1:9" ht="15">
      <c r="A10" s="389" t="s">
        <v>446</v>
      </c>
      <c r="B10" s="754" t="s">
        <v>447</v>
      </c>
      <c r="C10" s="755"/>
      <c r="D10" s="390">
        <v>494</v>
      </c>
      <c r="E10" s="401">
        <v>0</v>
      </c>
      <c r="F10" s="401">
        <v>0</v>
      </c>
      <c r="G10" s="401">
        <v>0</v>
      </c>
      <c r="H10" s="401">
        <v>0</v>
      </c>
      <c r="I10" s="392" t="str">
        <f t="shared" si="0"/>
        <v>-</v>
      </c>
    </row>
    <row r="11" spans="1:9" ht="15">
      <c r="A11" s="389" t="s">
        <v>448</v>
      </c>
      <c r="B11" s="754" t="s">
        <v>449</v>
      </c>
      <c r="C11" s="755"/>
      <c r="D11" s="390">
        <v>495</v>
      </c>
      <c r="E11" s="401">
        <v>0</v>
      </c>
      <c r="F11" s="401">
        <v>0</v>
      </c>
      <c r="G11" s="401">
        <v>0</v>
      </c>
      <c r="H11" s="401">
        <v>0</v>
      </c>
      <c r="I11" s="392" t="str">
        <f t="shared" si="0"/>
        <v>-</v>
      </c>
    </row>
    <row r="12" spans="1:9" ht="15">
      <c r="A12" s="389" t="s">
        <v>450</v>
      </c>
      <c r="B12" s="754" t="s">
        <v>451</v>
      </c>
      <c r="C12" s="755"/>
      <c r="D12" s="390">
        <v>496</v>
      </c>
      <c r="E12" s="401">
        <v>0</v>
      </c>
      <c r="F12" s="401">
        <v>0</v>
      </c>
      <c r="G12" s="401">
        <v>0</v>
      </c>
      <c r="H12" s="401">
        <v>0</v>
      </c>
      <c r="I12" s="392" t="str">
        <f>IF(G12&gt;0,IF(H12/G12&gt;=100,"&gt;&gt;100",H12/G12*100),"-")</f>
        <v>-</v>
      </c>
    </row>
    <row r="13" spans="1:9" ht="15">
      <c r="A13" s="389" t="s">
        <v>452</v>
      </c>
      <c r="B13" s="754" t="s">
        <v>453</v>
      </c>
      <c r="C13" s="755"/>
      <c r="D13" s="390">
        <v>497</v>
      </c>
      <c r="E13" s="391">
        <f>SUM(E14:E15)</f>
        <v>0</v>
      </c>
      <c r="F13" s="391">
        <f>SUM(F14:F15)</f>
        <v>0</v>
      </c>
      <c r="G13" s="391">
        <f>SUM(G14:G15)</f>
        <v>0</v>
      </c>
      <c r="H13" s="391">
        <f>SUM(H14:H15)</f>
        <v>0</v>
      </c>
      <c r="I13" s="392" t="str">
        <f t="shared" si="0"/>
        <v>-</v>
      </c>
    </row>
    <row r="14" spans="1:9" ht="15">
      <c r="A14" s="389" t="s">
        <v>454</v>
      </c>
      <c r="B14" s="754" t="s">
        <v>455</v>
      </c>
      <c r="C14" s="755"/>
      <c r="D14" s="390">
        <v>498</v>
      </c>
      <c r="E14" s="401">
        <v>0</v>
      </c>
      <c r="F14" s="401">
        <v>0</v>
      </c>
      <c r="G14" s="401">
        <v>0</v>
      </c>
      <c r="H14" s="401">
        <v>0</v>
      </c>
      <c r="I14" s="392" t="str">
        <f t="shared" si="0"/>
        <v>-</v>
      </c>
    </row>
    <row r="15" spans="1:9" ht="15">
      <c r="A15" s="389" t="s">
        <v>456</v>
      </c>
      <c r="B15" s="754" t="s">
        <v>457</v>
      </c>
      <c r="C15" s="755"/>
      <c r="D15" s="390">
        <v>499</v>
      </c>
      <c r="E15" s="401">
        <v>0</v>
      </c>
      <c r="F15" s="401">
        <v>0</v>
      </c>
      <c r="G15" s="401">
        <v>0</v>
      </c>
      <c r="H15" s="401">
        <v>0</v>
      </c>
      <c r="I15" s="392" t="str">
        <f t="shared" si="0"/>
        <v>-</v>
      </c>
    </row>
    <row r="16" spans="1:9" ht="15">
      <c r="A16" s="389" t="s">
        <v>458</v>
      </c>
      <c r="B16" s="754" t="s">
        <v>459</v>
      </c>
      <c r="C16" s="755"/>
      <c r="D16" s="390">
        <v>500</v>
      </c>
      <c r="E16" s="391">
        <f>E17</f>
        <v>0</v>
      </c>
      <c r="F16" s="391">
        <f>F17</f>
        <v>0</v>
      </c>
      <c r="G16" s="391">
        <f>G17</f>
        <v>0</v>
      </c>
      <c r="H16" s="391">
        <f>H17</f>
        <v>0</v>
      </c>
      <c r="I16" s="392" t="str">
        <f t="shared" si="0"/>
        <v>-</v>
      </c>
    </row>
    <row r="17" spans="1:9" ht="15">
      <c r="A17" s="389" t="s">
        <v>460</v>
      </c>
      <c r="B17" s="754" t="s">
        <v>461</v>
      </c>
      <c r="C17" s="755"/>
      <c r="D17" s="390">
        <v>501</v>
      </c>
      <c r="E17" s="401">
        <v>0</v>
      </c>
      <c r="F17" s="401">
        <v>0</v>
      </c>
      <c r="G17" s="401">
        <v>0</v>
      </c>
      <c r="H17" s="401">
        <v>0</v>
      </c>
      <c r="I17" s="392" t="str">
        <f t="shared" si="0"/>
        <v>-</v>
      </c>
    </row>
    <row r="18" spans="1:9" ht="15">
      <c r="A18" s="389" t="s">
        <v>462</v>
      </c>
      <c r="B18" s="754" t="s">
        <v>463</v>
      </c>
      <c r="C18" s="755"/>
      <c r="D18" s="390">
        <v>502</v>
      </c>
      <c r="E18" s="401">
        <v>0</v>
      </c>
      <c r="F18" s="401">
        <v>0</v>
      </c>
      <c r="G18" s="401">
        <v>0</v>
      </c>
      <c r="H18" s="401">
        <v>0</v>
      </c>
      <c r="I18" s="392" t="str">
        <f>IF(G18&gt;0,IF(H18/G18&gt;=100,"&gt;&gt;100",H18/G18*100),"-")</f>
        <v>-</v>
      </c>
    </row>
    <row r="19" spans="1:9" ht="15">
      <c r="A19" s="389" t="s">
        <v>464</v>
      </c>
      <c r="B19" s="754" t="s">
        <v>465</v>
      </c>
      <c r="C19" s="755"/>
      <c r="D19" s="390">
        <v>503</v>
      </c>
      <c r="E19" s="401">
        <v>0</v>
      </c>
      <c r="F19" s="401">
        <v>0</v>
      </c>
      <c r="G19" s="401">
        <v>0</v>
      </c>
      <c r="H19" s="401">
        <v>0</v>
      </c>
      <c r="I19" s="392" t="str">
        <f>IF(G19&gt;0,IF(H19/G19&gt;=100,"&gt;&gt;100",H19/G19*100),"-")</f>
        <v>-</v>
      </c>
    </row>
    <row r="20" spans="1:9" ht="15">
      <c r="A20" s="389" t="s">
        <v>466</v>
      </c>
      <c r="B20" s="754" t="s">
        <v>467</v>
      </c>
      <c r="C20" s="755"/>
      <c r="D20" s="390">
        <v>504</v>
      </c>
      <c r="E20" s="391">
        <f>E21</f>
        <v>0</v>
      </c>
      <c r="F20" s="391">
        <f>F21</f>
        <v>0</v>
      </c>
      <c r="G20" s="391">
        <f>G21</f>
        <v>0</v>
      </c>
      <c r="H20" s="391">
        <f>H21</f>
        <v>0</v>
      </c>
      <c r="I20" s="392" t="str">
        <f t="shared" si="0"/>
        <v>-</v>
      </c>
    </row>
    <row r="21" spans="1:9" ht="15">
      <c r="A21" s="389" t="s">
        <v>468</v>
      </c>
      <c r="B21" s="754" t="s">
        <v>469</v>
      </c>
      <c r="C21" s="755"/>
      <c r="D21" s="390">
        <v>505</v>
      </c>
      <c r="E21" s="401">
        <v>0</v>
      </c>
      <c r="F21" s="401">
        <v>0</v>
      </c>
      <c r="G21" s="401">
        <v>0</v>
      </c>
      <c r="H21" s="401">
        <v>0</v>
      </c>
      <c r="I21" s="392" t="str">
        <f t="shared" si="0"/>
        <v>-</v>
      </c>
    </row>
    <row r="22" spans="1:9" ht="15">
      <c r="A22" s="389" t="s">
        <v>470</v>
      </c>
      <c r="B22" s="754" t="s">
        <v>471</v>
      </c>
      <c r="C22" s="755"/>
      <c r="D22" s="390">
        <v>506</v>
      </c>
      <c r="E22" s="391">
        <f>SUM(E23:E24)</f>
        <v>0</v>
      </c>
      <c r="F22" s="391">
        <f>SUM(F23:F24)</f>
        <v>0</v>
      </c>
      <c r="G22" s="391">
        <f>SUM(G23:G24)</f>
        <v>0</v>
      </c>
      <c r="H22" s="391">
        <f>SUM(H23:H24)</f>
        <v>0</v>
      </c>
      <c r="I22" s="392" t="str">
        <f t="shared" si="0"/>
        <v>-</v>
      </c>
    </row>
    <row r="23" spans="1:9" ht="15">
      <c r="A23" s="393" t="s">
        <v>472</v>
      </c>
      <c r="B23" s="754" t="s">
        <v>473</v>
      </c>
      <c r="C23" s="755"/>
      <c r="D23" s="390">
        <v>507</v>
      </c>
      <c r="E23" s="401">
        <v>0</v>
      </c>
      <c r="F23" s="401">
        <v>0</v>
      </c>
      <c r="G23" s="401">
        <v>0</v>
      </c>
      <c r="H23" s="401">
        <v>0</v>
      </c>
      <c r="I23" s="392" t="str">
        <f t="shared" si="0"/>
        <v>-</v>
      </c>
    </row>
    <row r="24" spans="1:9" ht="15">
      <c r="A24" s="389" t="s">
        <v>474</v>
      </c>
      <c r="B24" s="754" t="s">
        <v>475</v>
      </c>
      <c r="C24" s="755"/>
      <c r="D24" s="390">
        <v>508</v>
      </c>
      <c r="E24" s="401">
        <v>0</v>
      </c>
      <c r="F24" s="401">
        <v>0</v>
      </c>
      <c r="G24" s="401">
        <v>0</v>
      </c>
      <c r="H24" s="401">
        <v>0</v>
      </c>
      <c r="I24" s="392" t="str">
        <f t="shared" si="0"/>
        <v>-</v>
      </c>
    </row>
    <row r="25" spans="1:9" ht="15">
      <c r="A25" s="393" t="s">
        <v>476</v>
      </c>
      <c r="B25" s="754" t="s">
        <v>477</v>
      </c>
      <c r="C25" s="755"/>
      <c r="D25" s="390">
        <v>509</v>
      </c>
      <c r="E25" s="401">
        <v>0</v>
      </c>
      <c r="F25" s="401">
        <v>0</v>
      </c>
      <c r="G25" s="401">
        <v>0</v>
      </c>
      <c r="H25" s="401">
        <v>0</v>
      </c>
      <c r="I25" s="392" t="str">
        <f>IF(G25&gt;0,IF(H25/G25&gt;=100,"&gt;&gt;100",H25/G25*100),"-")</f>
        <v>-</v>
      </c>
    </row>
    <row r="26" spans="1:9" ht="15">
      <c r="A26" s="389" t="s">
        <v>478</v>
      </c>
      <c r="B26" s="754" t="s">
        <v>479</v>
      </c>
      <c r="C26" s="755"/>
      <c r="D26" s="390">
        <v>510</v>
      </c>
      <c r="E26" s="401">
        <v>0</v>
      </c>
      <c r="F26" s="401">
        <v>0</v>
      </c>
      <c r="G26" s="401">
        <v>0</v>
      </c>
      <c r="H26" s="401">
        <v>0</v>
      </c>
      <c r="I26" s="392" t="str">
        <f>IF(G26&gt;0,IF(H26/G26&gt;=100,"&gt;&gt;100",H26/G26*100),"-")</f>
        <v>-</v>
      </c>
    </row>
    <row r="27" spans="1:9" ht="15">
      <c r="A27" s="389" t="s">
        <v>480</v>
      </c>
      <c r="B27" s="754" t="s">
        <v>481</v>
      </c>
      <c r="C27" s="755"/>
      <c r="D27" s="390">
        <v>511</v>
      </c>
      <c r="E27" s="401">
        <v>0</v>
      </c>
      <c r="F27" s="401">
        <v>0</v>
      </c>
      <c r="G27" s="401">
        <v>0</v>
      </c>
      <c r="H27" s="401">
        <v>0</v>
      </c>
      <c r="I27" s="392" t="str">
        <f>IF(G27&gt;0,IF(H27/G27&gt;=100,"&gt;&gt;100",H27/G27*100),"-")</f>
        <v>-</v>
      </c>
    </row>
    <row r="28" spans="1:9" ht="15">
      <c r="A28" s="389" t="s">
        <v>482</v>
      </c>
      <c r="B28" s="754" t="s">
        <v>483</v>
      </c>
      <c r="C28" s="755"/>
      <c r="D28" s="390">
        <v>512</v>
      </c>
      <c r="E28" s="401">
        <v>0</v>
      </c>
      <c r="F28" s="401">
        <v>0</v>
      </c>
      <c r="G28" s="401">
        <v>0</v>
      </c>
      <c r="H28" s="401">
        <v>0</v>
      </c>
      <c r="I28" s="392" t="str">
        <f>IF(G28&gt;0,IF(H28/G28&gt;=100,"&gt;&gt;100",H28/G28*100),"-")</f>
        <v>-</v>
      </c>
    </row>
    <row r="29" spans="1:9" ht="15">
      <c r="A29" s="389" t="s">
        <v>484</v>
      </c>
      <c r="B29" s="754" t="s">
        <v>485</v>
      </c>
      <c r="C29" s="755"/>
      <c r="D29" s="390">
        <v>513</v>
      </c>
      <c r="E29" s="391">
        <f>SUM(E30:E31)</f>
        <v>0</v>
      </c>
      <c r="F29" s="391">
        <f>SUM(F30:F31)</f>
        <v>0</v>
      </c>
      <c r="G29" s="391">
        <f>SUM(G30:G31)</f>
        <v>0</v>
      </c>
      <c r="H29" s="391">
        <f>SUM(H30:H31)</f>
        <v>0</v>
      </c>
      <c r="I29" s="392" t="str">
        <f t="shared" si="0"/>
        <v>-</v>
      </c>
    </row>
    <row r="30" spans="1:9" ht="15">
      <c r="A30" s="389" t="s">
        <v>486</v>
      </c>
      <c r="B30" s="754" t="s">
        <v>487</v>
      </c>
      <c r="C30" s="755"/>
      <c r="D30" s="390">
        <v>514</v>
      </c>
      <c r="E30" s="401">
        <v>0</v>
      </c>
      <c r="F30" s="401">
        <v>0</v>
      </c>
      <c r="G30" s="401">
        <v>0</v>
      </c>
      <c r="H30" s="401">
        <v>0</v>
      </c>
      <c r="I30" s="392" t="str">
        <f t="shared" si="0"/>
        <v>-</v>
      </c>
    </row>
    <row r="31" spans="1:9" ht="15">
      <c r="A31" s="389" t="s">
        <v>488</v>
      </c>
      <c r="B31" s="754" t="s">
        <v>489</v>
      </c>
      <c r="C31" s="755"/>
      <c r="D31" s="390">
        <v>515</v>
      </c>
      <c r="E31" s="401">
        <v>0</v>
      </c>
      <c r="F31" s="401">
        <v>0</v>
      </c>
      <c r="G31" s="401">
        <v>0</v>
      </c>
      <c r="H31" s="401">
        <v>0</v>
      </c>
      <c r="I31" s="392" t="str">
        <f t="shared" si="0"/>
        <v>-</v>
      </c>
    </row>
    <row r="32" spans="1:9" ht="15">
      <c r="A32" s="389" t="s">
        <v>490</v>
      </c>
      <c r="B32" s="754" t="s">
        <v>491</v>
      </c>
      <c r="C32" s="755"/>
      <c r="D32" s="390">
        <v>516</v>
      </c>
      <c r="E32" s="401">
        <v>0</v>
      </c>
      <c r="F32" s="401">
        <v>0</v>
      </c>
      <c r="G32" s="401">
        <v>0</v>
      </c>
      <c r="H32" s="401">
        <v>0</v>
      </c>
      <c r="I32" s="392" t="str">
        <f t="shared" si="0"/>
        <v>-</v>
      </c>
    </row>
    <row r="33" spans="1:9" ht="15">
      <c r="A33" s="389" t="s">
        <v>492</v>
      </c>
      <c r="B33" s="754" t="s">
        <v>493</v>
      </c>
      <c r="C33" s="755"/>
      <c r="D33" s="390">
        <v>517</v>
      </c>
      <c r="E33" s="401">
        <v>0</v>
      </c>
      <c r="F33" s="401">
        <v>0</v>
      </c>
      <c r="G33" s="401">
        <v>0</v>
      </c>
      <c r="H33" s="401">
        <v>0</v>
      </c>
      <c r="I33" s="392" t="str">
        <f t="shared" si="0"/>
        <v>-</v>
      </c>
    </row>
    <row r="34" spans="1:9" ht="15">
      <c r="A34" s="389" t="s">
        <v>494</v>
      </c>
      <c r="B34" s="754" t="s">
        <v>495</v>
      </c>
      <c r="C34" s="755"/>
      <c r="D34" s="390">
        <v>518</v>
      </c>
      <c r="E34" s="391">
        <f>SUM(E35:E36)</f>
        <v>0</v>
      </c>
      <c r="F34" s="391">
        <f>SUM(F35:F36)</f>
        <v>0</v>
      </c>
      <c r="G34" s="391">
        <f>SUM(G35:G36)</f>
        <v>0</v>
      </c>
      <c r="H34" s="391">
        <f>SUM(H35:H36)</f>
        <v>0</v>
      </c>
      <c r="I34" s="392" t="str">
        <f t="shared" si="0"/>
        <v>-</v>
      </c>
    </row>
    <row r="35" spans="1:9" ht="15">
      <c r="A35" s="393" t="s">
        <v>496</v>
      </c>
      <c r="B35" s="754" t="s">
        <v>497</v>
      </c>
      <c r="C35" s="755"/>
      <c r="D35" s="390">
        <v>519</v>
      </c>
      <c r="E35" s="401">
        <v>0</v>
      </c>
      <c r="F35" s="401">
        <v>0</v>
      </c>
      <c r="G35" s="401">
        <v>0</v>
      </c>
      <c r="H35" s="401">
        <v>0</v>
      </c>
      <c r="I35" s="392" t="str">
        <f t="shared" si="0"/>
        <v>-</v>
      </c>
    </row>
    <row r="36" spans="1:9" ht="15">
      <c r="A36" s="389" t="s">
        <v>498</v>
      </c>
      <c r="B36" s="754" t="s">
        <v>499</v>
      </c>
      <c r="C36" s="755"/>
      <c r="D36" s="390">
        <v>520</v>
      </c>
      <c r="E36" s="401">
        <v>0</v>
      </c>
      <c r="F36" s="401">
        <v>0</v>
      </c>
      <c r="G36" s="401">
        <v>0</v>
      </c>
      <c r="H36" s="401">
        <v>0</v>
      </c>
      <c r="I36" s="392" t="str">
        <f t="shared" si="0"/>
        <v>-</v>
      </c>
    </row>
    <row r="37" spans="1:9" ht="15">
      <c r="A37" s="393" t="s">
        <v>500</v>
      </c>
      <c r="B37" s="754" t="s">
        <v>501</v>
      </c>
      <c r="C37" s="755"/>
      <c r="D37" s="390">
        <v>521</v>
      </c>
      <c r="E37" s="401">
        <v>0</v>
      </c>
      <c r="F37" s="401">
        <v>0</v>
      </c>
      <c r="G37" s="401">
        <v>0</v>
      </c>
      <c r="H37" s="401">
        <v>0</v>
      </c>
      <c r="I37" s="392" t="str">
        <f t="shared" si="0"/>
        <v>-</v>
      </c>
    </row>
    <row r="38" spans="1:9" ht="15">
      <c r="A38" s="389" t="s">
        <v>502</v>
      </c>
      <c r="B38" s="754" t="s">
        <v>503</v>
      </c>
      <c r="C38" s="755"/>
      <c r="D38" s="390">
        <v>522</v>
      </c>
      <c r="E38" s="401">
        <v>0</v>
      </c>
      <c r="F38" s="401">
        <v>0</v>
      </c>
      <c r="G38" s="401">
        <v>0</v>
      </c>
      <c r="H38" s="401">
        <v>0</v>
      </c>
      <c r="I38" s="392" t="str">
        <f t="shared" si="0"/>
        <v>-</v>
      </c>
    </row>
    <row r="39" spans="1:9" ht="15">
      <c r="A39" s="389" t="s">
        <v>504</v>
      </c>
      <c r="B39" s="754" t="s">
        <v>505</v>
      </c>
      <c r="C39" s="755"/>
      <c r="D39" s="390">
        <v>523</v>
      </c>
      <c r="E39" s="401">
        <v>0</v>
      </c>
      <c r="F39" s="401">
        <v>0</v>
      </c>
      <c r="G39" s="401">
        <v>0</v>
      </c>
      <c r="H39" s="401">
        <v>0</v>
      </c>
      <c r="I39" s="392" t="str">
        <f t="shared" si="0"/>
        <v>-</v>
      </c>
    </row>
    <row r="40" spans="1:9" ht="15">
      <c r="A40" s="389" t="s">
        <v>506</v>
      </c>
      <c r="B40" s="754" t="s">
        <v>507</v>
      </c>
      <c r="C40" s="755"/>
      <c r="D40" s="390">
        <v>524</v>
      </c>
      <c r="E40" s="401">
        <v>0</v>
      </c>
      <c r="F40" s="401">
        <v>0</v>
      </c>
      <c r="G40" s="401">
        <v>0</v>
      </c>
      <c r="H40" s="401">
        <v>0</v>
      </c>
      <c r="I40" s="392" t="str">
        <f t="shared" si="0"/>
        <v>-</v>
      </c>
    </row>
    <row r="41" spans="1:9" ht="15">
      <c r="A41" s="389" t="s">
        <v>508</v>
      </c>
      <c r="B41" s="754" t="s">
        <v>509</v>
      </c>
      <c r="C41" s="755"/>
      <c r="D41" s="390">
        <v>525</v>
      </c>
      <c r="E41" s="401">
        <v>0</v>
      </c>
      <c r="F41" s="401">
        <v>0</v>
      </c>
      <c r="G41" s="401">
        <v>0</v>
      </c>
      <c r="H41" s="401">
        <v>0</v>
      </c>
      <c r="I41" s="392" t="str">
        <f>IF(G41&gt;0,IF(H41/G41&gt;=100,"&gt;&gt;100",H41/G41*100),"-")</f>
        <v>-</v>
      </c>
    </row>
    <row r="42" spans="1:9" ht="15">
      <c r="A42" s="389" t="s">
        <v>510</v>
      </c>
      <c r="B42" s="754" t="s">
        <v>511</v>
      </c>
      <c r="C42" s="755"/>
      <c r="D42" s="390">
        <v>526</v>
      </c>
      <c r="E42" s="391">
        <f>E43+E46+E49+E52</f>
        <v>0</v>
      </c>
      <c r="F42" s="391">
        <f>F43+F46+F49+F52</f>
        <v>0</v>
      </c>
      <c r="G42" s="391">
        <f>G43+G46+G49+G52</f>
        <v>0</v>
      </c>
      <c r="H42" s="391">
        <f>H43+H46+H49+H52</f>
        <v>0</v>
      </c>
      <c r="I42" s="392" t="str">
        <f t="shared" si="0"/>
        <v>-</v>
      </c>
    </row>
    <row r="43" spans="1:9" ht="15">
      <c r="A43" s="389" t="s">
        <v>512</v>
      </c>
      <c r="B43" s="754" t="s">
        <v>513</v>
      </c>
      <c r="C43" s="755"/>
      <c r="D43" s="390">
        <v>527</v>
      </c>
      <c r="E43" s="391">
        <f>SUM(E44:E45)</f>
        <v>0</v>
      </c>
      <c r="F43" s="391">
        <f>SUM(F44:F45)</f>
        <v>0</v>
      </c>
      <c r="G43" s="391">
        <f>SUM(G44:G45)</f>
        <v>0</v>
      </c>
      <c r="H43" s="391">
        <f>SUM(H44:H45)</f>
        <v>0</v>
      </c>
      <c r="I43" s="392" t="str">
        <f t="shared" si="0"/>
        <v>-</v>
      </c>
    </row>
    <row r="44" spans="1:9" ht="15">
      <c r="A44" s="389" t="s">
        <v>514</v>
      </c>
      <c r="B44" s="754" t="s">
        <v>515</v>
      </c>
      <c r="C44" s="755"/>
      <c r="D44" s="390">
        <v>528</v>
      </c>
      <c r="E44" s="401">
        <v>0</v>
      </c>
      <c r="F44" s="401">
        <v>0</v>
      </c>
      <c r="G44" s="401">
        <v>0</v>
      </c>
      <c r="H44" s="401">
        <v>0</v>
      </c>
      <c r="I44" s="392" t="str">
        <f t="shared" si="0"/>
        <v>-</v>
      </c>
    </row>
    <row r="45" spans="1:9" ht="15">
      <c r="A45" s="389" t="s">
        <v>516</v>
      </c>
      <c r="B45" s="754" t="s">
        <v>517</v>
      </c>
      <c r="C45" s="755"/>
      <c r="D45" s="390">
        <v>529</v>
      </c>
      <c r="E45" s="401">
        <v>0</v>
      </c>
      <c r="F45" s="401">
        <v>0</v>
      </c>
      <c r="G45" s="401">
        <v>0</v>
      </c>
      <c r="H45" s="401">
        <v>0</v>
      </c>
      <c r="I45" s="392" t="str">
        <f t="shared" si="0"/>
        <v>-</v>
      </c>
    </row>
    <row r="46" spans="1:9" ht="15">
      <c r="A46" s="389" t="s">
        <v>518</v>
      </c>
      <c r="B46" s="754" t="s">
        <v>519</v>
      </c>
      <c r="C46" s="755"/>
      <c r="D46" s="390">
        <v>530</v>
      </c>
      <c r="E46" s="391">
        <f>SUM(E47:E48)</f>
        <v>0</v>
      </c>
      <c r="F46" s="391">
        <f>SUM(F47:F48)</f>
        <v>0</v>
      </c>
      <c r="G46" s="391">
        <f>SUM(G47:G48)</f>
        <v>0</v>
      </c>
      <c r="H46" s="391">
        <f>SUM(H47:H48)</f>
        <v>0</v>
      </c>
      <c r="I46" s="392" t="str">
        <f t="shared" si="0"/>
        <v>-</v>
      </c>
    </row>
    <row r="47" spans="1:9" ht="15">
      <c r="A47" s="389" t="s">
        <v>520</v>
      </c>
      <c r="B47" s="754" t="s">
        <v>521</v>
      </c>
      <c r="C47" s="755"/>
      <c r="D47" s="390">
        <v>531</v>
      </c>
      <c r="E47" s="401">
        <v>0</v>
      </c>
      <c r="F47" s="401">
        <v>0</v>
      </c>
      <c r="G47" s="401">
        <v>0</v>
      </c>
      <c r="H47" s="401">
        <v>0</v>
      </c>
      <c r="I47" s="392" t="str">
        <f t="shared" si="0"/>
        <v>-</v>
      </c>
    </row>
    <row r="48" spans="1:9" ht="15">
      <c r="A48" s="393" t="s">
        <v>522</v>
      </c>
      <c r="B48" s="754" t="s">
        <v>523</v>
      </c>
      <c r="C48" s="755"/>
      <c r="D48" s="390">
        <v>532</v>
      </c>
      <c r="E48" s="401">
        <v>0</v>
      </c>
      <c r="F48" s="401">
        <v>0</v>
      </c>
      <c r="G48" s="401">
        <v>0</v>
      </c>
      <c r="H48" s="401">
        <v>0</v>
      </c>
      <c r="I48" s="392" t="str">
        <f t="shared" si="0"/>
        <v>-</v>
      </c>
    </row>
    <row r="49" spans="1:9" ht="15">
      <c r="A49" s="389" t="s">
        <v>524</v>
      </c>
      <c r="B49" s="754" t="s">
        <v>525</v>
      </c>
      <c r="C49" s="755"/>
      <c r="D49" s="390">
        <v>533</v>
      </c>
      <c r="E49" s="391">
        <f>SUM(E50:E51)</f>
        <v>0</v>
      </c>
      <c r="F49" s="391">
        <f>SUM(F50:F51)</f>
        <v>0</v>
      </c>
      <c r="G49" s="391">
        <f>SUM(G50:G51)</f>
        <v>0</v>
      </c>
      <c r="H49" s="391">
        <f>SUM(H50:H51)</f>
        <v>0</v>
      </c>
      <c r="I49" s="392" t="str">
        <f t="shared" si="0"/>
        <v>-</v>
      </c>
    </row>
    <row r="50" spans="1:9" ht="15">
      <c r="A50" s="389" t="s">
        <v>526</v>
      </c>
      <c r="B50" s="754" t="s">
        <v>527</v>
      </c>
      <c r="C50" s="755"/>
      <c r="D50" s="390">
        <v>534</v>
      </c>
      <c r="E50" s="401">
        <v>0</v>
      </c>
      <c r="F50" s="401">
        <v>0</v>
      </c>
      <c r="G50" s="401">
        <v>0</v>
      </c>
      <c r="H50" s="401">
        <v>0</v>
      </c>
      <c r="I50" s="392" t="str">
        <f t="shared" si="0"/>
        <v>-</v>
      </c>
    </row>
    <row r="51" spans="1:9" ht="15">
      <c r="A51" s="389" t="s">
        <v>528</v>
      </c>
      <c r="B51" s="754" t="s">
        <v>529</v>
      </c>
      <c r="C51" s="755"/>
      <c r="D51" s="390">
        <v>535</v>
      </c>
      <c r="E51" s="401">
        <v>0</v>
      </c>
      <c r="F51" s="401">
        <v>0</v>
      </c>
      <c r="G51" s="401">
        <v>0</v>
      </c>
      <c r="H51" s="401">
        <v>0</v>
      </c>
      <c r="I51" s="392" t="str">
        <f t="shared" si="0"/>
        <v>-</v>
      </c>
    </row>
    <row r="52" spans="1:9" ht="15">
      <c r="A52" s="389" t="s">
        <v>530</v>
      </c>
      <c r="B52" s="754" t="s">
        <v>531</v>
      </c>
      <c r="C52" s="755"/>
      <c r="D52" s="390">
        <v>536</v>
      </c>
      <c r="E52" s="391">
        <f>SUM(E53:E54)</f>
        <v>0</v>
      </c>
      <c r="F52" s="391">
        <f>SUM(F53:F54)</f>
        <v>0</v>
      </c>
      <c r="G52" s="391">
        <f>SUM(G53:G54)</f>
        <v>0</v>
      </c>
      <c r="H52" s="391">
        <f>SUM(H53:H54)</f>
        <v>0</v>
      </c>
      <c r="I52" s="392" t="str">
        <f t="shared" si="0"/>
        <v>-</v>
      </c>
    </row>
    <row r="53" spans="1:9" ht="15">
      <c r="A53" s="389" t="s">
        <v>532</v>
      </c>
      <c r="B53" s="754" t="s">
        <v>533</v>
      </c>
      <c r="C53" s="755"/>
      <c r="D53" s="390">
        <v>537</v>
      </c>
      <c r="E53" s="401">
        <v>0</v>
      </c>
      <c r="F53" s="401">
        <v>0</v>
      </c>
      <c r="G53" s="401">
        <v>0</v>
      </c>
      <c r="H53" s="401">
        <v>0</v>
      </c>
      <c r="I53" s="392" t="str">
        <f t="shared" si="0"/>
        <v>-</v>
      </c>
    </row>
    <row r="54" spans="1:9" ht="15">
      <c r="A54" s="389" t="s">
        <v>534</v>
      </c>
      <c r="B54" s="754" t="s">
        <v>535</v>
      </c>
      <c r="C54" s="755"/>
      <c r="D54" s="390">
        <v>538</v>
      </c>
      <c r="E54" s="401">
        <v>0</v>
      </c>
      <c r="F54" s="401">
        <v>0</v>
      </c>
      <c r="G54" s="401">
        <v>0</v>
      </c>
      <c r="H54" s="401">
        <v>0</v>
      </c>
      <c r="I54" s="392" t="str">
        <f t="shared" si="0"/>
        <v>-</v>
      </c>
    </row>
    <row r="55" spans="1:9" ht="15">
      <c r="A55" s="389" t="s">
        <v>536</v>
      </c>
      <c r="B55" s="754" t="s">
        <v>537</v>
      </c>
      <c r="C55" s="755"/>
      <c r="D55" s="390">
        <v>539</v>
      </c>
      <c r="E55" s="391">
        <f>E56+E60+E62+E65</f>
        <v>0</v>
      </c>
      <c r="F55" s="391">
        <f>F56+F60+F62+F65</f>
        <v>0</v>
      </c>
      <c r="G55" s="391">
        <f>G56+G60+G62+G65</f>
        <v>0</v>
      </c>
      <c r="H55" s="391">
        <f>H56+H60+H62+H65</f>
        <v>0</v>
      </c>
      <c r="I55" s="392" t="str">
        <f t="shared" si="0"/>
        <v>-</v>
      </c>
    </row>
    <row r="56" spans="1:9" ht="15">
      <c r="A56" s="393" t="s">
        <v>538</v>
      </c>
      <c r="B56" s="754" t="s">
        <v>539</v>
      </c>
      <c r="C56" s="755"/>
      <c r="D56" s="390">
        <v>540</v>
      </c>
      <c r="E56" s="391">
        <f>E57</f>
        <v>0</v>
      </c>
      <c r="F56" s="391">
        <f>F57</f>
        <v>0</v>
      </c>
      <c r="G56" s="391">
        <f>G57</f>
        <v>0</v>
      </c>
      <c r="H56" s="391">
        <f>H57</f>
        <v>0</v>
      </c>
      <c r="I56" s="392" t="str">
        <f t="shared" si="0"/>
        <v>-</v>
      </c>
    </row>
    <row r="57" spans="1:9" ht="15">
      <c r="A57" s="389" t="s">
        <v>540</v>
      </c>
      <c r="B57" s="754" t="s">
        <v>541</v>
      </c>
      <c r="C57" s="755"/>
      <c r="D57" s="390">
        <v>541</v>
      </c>
      <c r="E57" s="401">
        <v>0</v>
      </c>
      <c r="F57" s="401">
        <v>0</v>
      </c>
      <c r="G57" s="401">
        <v>0</v>
      </c>
      <c r="H57" s="401">
        <v>0</v>
      </c>
      <c r="I57" s="392" t="str">
        <f t="shared" si="0"/>
        <v>-</v>
      </c>
    </row>
    <row r="58" spans="1:9" ht="15">
      <c r="A58" s="389" t="s">
        <v>542</v>
      </c>
      <c r="B58" s="754" t="s">
        <v>543</v>
      </c>
      <c r="C58" s="755"/>
      <c r="D58" s="390">
        <v>542</v>
      </c>
      <c r="E58" s="401">
        <v>0</v>
      </c>
      <c r="F58" s="401">
        <v>0</v>
      </c>
      <c r="G58" s="401">
        <v>0</v>
      </c>
      <c r="H58" s="401">
        <v>0</v>
      </c>
      <c r="I58" s="392" t="str">
        <f>IF(G58&gt;0,IF(H58/G58&gt;=100,"&gt;&gt;100",H58/G58*100),"-")</f>
        <v>-</v>
      </c>
    </row>
    <row r="59" spans="1:9" ht="15">
      <c r="A59" s="389" t="s">
        <v>544</v>
      </c>
      <c r="B59" s="754" t="s">
        <v>545</v>
      </c>
      <c r="C59" s="755"/>
      <c r="D59" s="390">
        <v>543</v>
      </c>
      <c r="E59" s="401">
        <v>0</v>
      </c>
      <c r="F59" s="401">
        <v>0</v>
      </c>
      <c r="G59" s="401">
        <v>0</v>
      </c>
      <c r="H59" s="401">
        <v>0</v>
      </c>
      <c r="I59" s="392" t="str">
        <f>IF(G59&gt;0,IF(H59/G59&gt;=100,"&gt;&gt;100",H59/G59*100),"-")</f>
        <v>-</v>
      </c>
    </row>
    <row r="60" spans="1:9" ht="15">
      <c r="A60" s="389" t="s">
        <v>546</v>
      </c>
      <c r="B60" s="754" t="s">
        <v>547</v>
      </c>
      <c r="C60" s="755"/>
      <c r="D60" s="390">
        <v>544</v>
      </c>
      <c r="E60" s="391">
        <f>E61</f>
        <v>0</v>
      </c>
      <c r="F60" s="391">
        <f>F61</f>
        <v>0</v>
      </c>
      <c r="G60" s="391">
        <f>G61</f>
        <v>0</v>
      </c>
      <c r="H60" s="391">
        <f>H61</f>
        <v>0</v>
      </c>
      <c r="I60" s="392" t="str">
        <f t="shared" si="0"/>
        <v>-</v>
      </c>
    </row>
    <row r="61" spans="1:9" ht="15">
      <c r="A61" s="389" t="s">
        <v>548</v>
      </c>
      <c r="B61" s="754" t="s">
        <v>549</v>
      </c>
      <c r="C61" s="755"/>
      <c r="D61" s="390">
        <v>545</v>
      </c>
      <c r="E61" s="401">
        <v>0</v>
      </c>
      <c r="F61" s="401">
        <v>0</v>
      </c>
      <c r="G61" s="401">
        <v>0</v>
      </c>
      <c r="H61" s="401">
        <v>0</v>
      </c>
      <c r="I61" s="392" t="str">
        <f t="shared" si="0"/>
        <v>-</v>
      </c>
    </row>
    <row r="62" spans="1:9" ht="15">
      <c r="A62" s="389" t="s">
        <v>550</v>
      </c>
      <c r="B62" s="754" t="s">
        <v>551</v>
      </c>
      <c r="C62" s="755"/>
      <c r="D62" s="390">
        <v>546</v>
      </c>
      <c r="E62" s="391">
        <f>SUM(E63:E64)</f>
        <v>0</v>
      </c>
      <c r="F62" s="391">
        <f>SUM(F63:F64)</f>
        <v>0</v>
      </c>
      <c r="G62" s="391">
        <f>SUM(G63:G64)</f>
        <v>0</v>
      </c>
      <c r="H62" s="391">
        <f>SUM(H63:H64)</f>
        <v>0</v>
      </c>
      <c r="I62" s="392" t="str">
        <f t="shared" si="0"/>
        <v>-</v>
      </c>
    </row>
    <row r="63" spans="1:9" ht="15">
      <c r="A63" s="389" t="s">
        <v>552</v>
      </c>
      <c r="B63" s="754" t="s">
        <v>553</v>
      </c>
      <c r="C63" s="755"/>
      <c r="D63" s="390">
        <v>547</v>
      </c>
      <c r="E63" s="401">
        <v>0</v>
      </c>
      <c r="F63" s="401">
        <v>0</v>
      </c>
      <c r="G63" s="401">
        <v>0</v>
      </c>
      <c r="H63" s="401">
        <v>0</v>
      </c>
      <c r="I63" s="392" t="str">
        <f t="shared" si="0"/>
        <v>-</v>
      </c>
    </row>
    <row r="64" spans="1:9" ht="15">
      <c r="A64" s="389" t="s">
        <v>554</v>
      </c>
      <c r="B64" s="754" t="s">
        <v>555</v>
      </c>
      <c r="C64" s="755"/>
      <c r="D64" s="390">
        <v>548</v>
      </c>
      <c r="E64" s="401">
        <v>0</v>
      </c>
      <c r="F64" s="401">
        <v>0</v>
      </c>
      <c r="G64" s="401">
        <v>0</v>
      </c>
      <c r="H64" s="401">
        <v>0</v>
      </c>
      <c r="I64" s="392" t="str">
        <f t="shared" si="0"/>
        <v>-</v>
      </c>
    </row>
    <row r="65" spans="1:9" ht="15">
      <c r="A65" s="389" t="s">
        <v>556</v>
      </c>
      <c r="B65" s="754" t="s">
        <v>557</v>
      </c>
      <c r="C65" s="755"/>
      <c r="D65" s="390">
        <v>549</v>
      </c>
      <c r="E65" s="391">
        <f>SUM(E66:E67)</f>
        <v>0</v>
      </c>
      <c r="F65" s="391">
        <f>SUM(F66:F67)</f>
        <v>0</v>
      </c>
      <c r="G65" s="391">
        <f>SUM(G66:G67)</f>
        <v>0</v>
      </c>
      <c r="H65" s="391">
        <f>SUM(H66:H67)</f>
        <v>0</v>
      </c>
      <c r="I65" s="392" t="str">
        <f t="shared" si="0"/>
        <v>-</v>
      </c>
    </row>
    <row r="66" spans="1:9" ht="15">
      <c r="A66" s="389" t="s">
        <v>558</v>
      </c>
      <c r="B66" s="754" t="s">
        <v>559</v>
      </c>
      <c r="C66" s="755"/>
      <c r="D66" s="390">
        <v>550</v>
      </c>
      <c r="E66" s="401">
        <v>0</v>
      </c>
      <c r="F66" s="401">
        <v>0</v>
      </c>
      <c r="G66" s="401">
        <v>0</v>
      </c>
      <c r="H66" s="401">
        <v>0</v>
      </c>
      <c r="I66" s="392" t="str">
        <f t="shared" si="0"/>
        <v>-</v>
      </c>
    </row>
    <row r="67" spans="1:9" ht="15">
      <c r="A67" s="389" t="s">
        <v>560</v>
      </c>
      <c r="B67" s="754" t="s">
        <v>561</v>
      </c>
      <c r="C67" s="755"/>
      <c r="D67" s="390">
        <v>551</v>
      </c>
      <c r="E67" s="401">
        <v>0</v>
      </c>
      <c r="F67" s="401">
        <v>0</v>
      </c>
      <c r="G67" s="401">
        <v>0</v>
      </c>
      <c r="H67" s="401">
        <v>0</v>
      </c>
      <c r="I67" s="392" t="str">
        <f t="shared" si="0"/>
        <v>-</v>
      </c>
    </row>
    <row r="68" spans="1:9" ht="15">
      <c r="A68" s="389" t="s">
        <v>562</v>
      </c>
      <c r="B68" s="754" t="s">
        <v>563</v>
      </c>
      <c r="C68" s="755"/>
      <c r="D68" s="390">
        <v>552</v>
      </c>
      <c r="E68" s="391">
        <v>0</v>
      </c>
      <c r="F68" s="391">
        <v>0</v>
      </c>
      <c r="G68" s="391">
        <v>0</v>
      </c>
      <c r="H68" s="391">
        <v>0</v>
      </c>
      <c r="I68" s="392" t="str">
        <f t="shared" si="0"/>
        <v>-</v>
      </c>
    </row>
    <row r="69" spans="1:9" ht="15">
      <c r="A69" s="393" t="s">
        <v>564</v>
      </c>
      <c r="B69" s="754" t="s">
        <v>565</v>
      </c>
      <c r="C69" s="755"/>
      <c r="D69" s="390">
        <v>553</v>
      </c>
      <c r="E69" s="391">
        <f>SUM(E70:E72)</f>
        <v>0</v>
      </c>
      <c r="F69" s="391">
        <f>SUM(F70:F72)</f>
        <v>0</v>
      </c>
      <c r="G69" s="391">
        <f>SUM(G70:G72)</f>
        <v>0</v>
      </c>
      <c r="H69" s="391">
        <f>SUM(H70:H72)</f>
        <v>0</v>
      </c>
      <c r="I69" s="392" t="str">
        <f t="shared" si="0"/>
        <v>-</v>
      </c>
    </row>
    <row r="70" spans="1:9" ht="15">
      <c r="A70" s="389" t="s">
        <v>566</v>
      </c>
      <c r="B70" s="754" t="s">
        <v>567</v>
      </c>
      <c r="C70" s="755"/>
      <c r="D70" s="390">
        <v>554</v>
      </c>
      <c r="E70" s="401">
        <v>0</v>
      </c>
      <c r="F70" s="401">
        <v>0</v>
      </c>
      <c r="G70" s="401">
        <v>0</v>
      </c>
      <c r="H70" s="401">
        <v>0</v>
      </c>
      <c r="I70" s="392" t="str">
        <f aca="true" t="shared" si="1" ref="I70:I109">IF(G70&gt;0,IF(H70/G70&gt;=100,"&gt;&gt;100",H70/G70*100),"-")</f>
        <v>-</v>
      </c>
    </row>
    <row r="71" spans="1:9" ht="15">
      <c r="A71" s="389" t="s">
        <v>568</v>
      </c>
      <c r="B71" s="754" t="s">
        <v>569</v>
      </c>
      <c r="C71" s="755"/>
      <c r="D71" s="390">
        <v>555</v>
      </c>
      <c r="E71" s="401">
        <v>0</v>
      </c>
      <c r="F71" s="401">
        <v>0</v>
      </c>
      <c r="G71" s="401">
        <v>0</v>
      </c>
      <c r="H71" s="401">
        <v>0</v>
      </c>
      <c r="I71" s="392" t="str">
        <f t="shared" si="1"/>
        <v>-</v>
      </c>
    </row>
    <row r="72" spans="1:9" ht="15">
      <c r="A72" s="389" t="s">
        <v>570</v>
      </c>
      <c r="B72" s="754" t="s">
        <v>571</v>
      </c>
      <c r="C72" s="755"/>
      <c r="D72" s="390">
        <v>556</v>
      </c>
      <c r="E72" s="401">
        <v>0</v>
      </c>
      <c r="F72" s="401">
        <v>0</v>
      </c>
      <c r="G72" s="401">
        <v>0</v>
      </c>
      <c r="H72" s="401">
        <v>0</v>
      </c>
      <c r="I72" s="392" t="str">
        <f t="shared" si="1"/>
        <v>-</v>
      </c>
    </row>
    <row r="73" spans="1:9" ht="15">
      <c r="A73" s="389" t="s">
        <v>572</v>
      </c>
      <c r="B73" s="754" t="s">
        <v>573</v>
      </c>
      <c r="C73" s="755"/>
      <c r="D73" s="390">
        <v>557</v>
      </c>
      <c r="E73" s="401">
        <v>0</v>
      </c>
      <c r="F73" s="401">
        <v>0</v>
      </c>
      <c r="G73" s="401">
        <v>0</v>
      </c>
      <c r="H73" s="401">
        <v>0</v>
      </c>
      <c r="I73" s="392" t="str">
        <f>IF(G73&gt;0,IF(H73/G73&gt;=100,"&gt;&gt;100",H73/G73*100),"-")</f>
        <v>-</v>
      </c>
    </row>
    <row r="74" spans="1:9" ht="15">
      <c r="A74" s="389" t="s">
        <v>574</v>
      </c>
      <c r="B74" s="754" t="s">
        <v>575</v>
      </c>
      <c r="C74" s="755"/>
      <c r="D74" s="390">
        <v>558</v>
      </c>
      <c r="E74" s="391">
        <f>E75</f>
        <v>0</v>
      </c>
      <c r="F74" s="391">
        <f>F75</f>
        <v>0</v>
      </c>
      <c r="G74" s="391">
        <f>G75</f>
        <v>0</v>
      </c>
      <c r="H74" s="391">
        <f>H75</f>
        <v>0</v>
      </c>
      <c r="I74" s="392" t="str">
        <f t="shared" si="1"/>
        <v>-</v>
      </c>
    </row>
    <row r="75" spans="1:9" ht="15">
      <c r="A75" s="389" t="s">
        <v>576</v>
      </c>
      <c r="B75" s="754" t="s">
        <v>577</v>
      </c>
      <c r="C75" s="755"/>
      <c r="D75" s="390">
        <v>559</v>
      </c>
      <c r="E75" s="401">
        <v>0</v>
      </c>
      <c r="F75" s="401">
        <v>0</v>
      </c>
      <c r="G75" s="401">
        <v>0</v>
      </c>
      <c r="H75" s="401">
        <v>0</v>
      </c>
      <c r="I75" s="392" t="str">
        <f t="shared" si="1"/>
        <v>-</v>
      </c>
    </row>
    <row r="76" spans="1:9" ht="15">
      <c r="A76" s="389" t="s">
        <v>578</v>
      </c>
      <c r="B76" s="754" t="s">
        <v>579</v>
      </c>
      <c r="C76" s="755"/>
      <c r="D76" s="390">
        <v>560</v>
      </c>
      <c r="E76" s="401">
        <v>0</v>
      </c>
      <c r="F76" s="401">
        <v>0</v>
      </c>
      <c r="G76" s="401">
        <v>0</v>
      </c>
      <c r="H76" s="401">
        <v>0</v>
      </c>
      <c r="I76" s="392" t="str">
        <f>IF(G76&gt;0,IF(H76/G76&gt;=100,"&gt;&gt;100",H76/G76*100),"-")</f>
        <v>-</v>
      </c>
    </row>
    <row r="77" spans="1:9" ht="15">
      <c r="A77" s="389" t="s">
        <v>580</v>
      </c>
      <c r="B77" s="754" t="s">
        <v>581</v>
      </c>
      <c r="C77" s="755"/>
      <c r="D77" s="390">
        <v>561</v>
      </c>
      <c r="E77" s="401">
        <v>0</v>
      </c>
      <c r="F77" s="401">
        <v>0</v>
      </c>
      <c r="G77" s="401">
        <v>0</v>
      </c>
      <c r="H77" s="401">
        <v>0</v>
      </c>
      <c r="I77" s="392" t="str">
        <f>IF(G77&gt;0,IF(H77/G77&gt;=100,"&gt;&gt;100",H77/G77*100),"-")</f>
        <v>-</v>
      </c>
    </row>
    <row r="78" spans="1:9" ht="15">
      <c r="A78" s="389" t="s">
        <v>582</v>
      </c>
      <c r="B78" s="754" t="s">
        <v>583</v>
      </c>
      <c r="C78" s="755"/>
      <c r="D78" s="390">
        <v>562</v>
      </c>
      <c r="E78" s="391">
        <f>E79</f>
        <v>0</v>
      </c>
      <c r="F78" s="391">
        <f>F79</f>
        <v>0</v>
      </c>
      <c r="G78" s="391">
        <f>G79</f>
        <v>0</v>
      </c>
      <c r="H78" s="391">
        <f>H79</f>
        <v>0</v>
      </c>
      <c r="I78" s="392" t="str">
        <f t="shared" si="1"/>
        <v>-</v>
      </c>
    </row>
    <row r="79" spans="1:9" ht="15">
      <c r="A79" s="389" t="s">
        <v>584</v>
      </c>
      <c r="B79" s="754" t="s">
        <v>585</v>
      </c>
      <c r="C79" s="755"/>
      <c r="D79" s="390">
        <v>563</v>
      </c>
      <c r="E79" s="401">
        <v>0</v>
      </c>
      <c r="F79" s="401">
        <v>0</v>
      </c>
      <c r="G79" s="401">
        <v>0</v>
      </c>
      <c r="H79" s="401">
        <v>0</v>
      </c>
      <c r="I79" s="392" t="str">
        <f t="shared" si="1"/>
        <v>-</v>
      </c>
    </row>
    <row r="80" spans="1:9" ht="15">
      <c r="A80" s="393" t="s">
        <v>586</v>
      </c>
      <c r="B80" s="754" t="s">
        <v>587</v>
      </c>
      <c r="C80" s="755"/>
      <c r="D80" s="390">
        <v>564</v>
      </c>
      <c r="E80" s="391">
        <f>SUM(E81:E82)</f>
        <v>0</v>
      </c>
      <c r="F80" s="391">
        <v>0</v>
      </c>
      <c r="G80" s="391">
        <v>0</v>
      </c>
      <c r="H80" s="391">
        <v>0</v>
      </c>
      <c r="I80" s="392" t="str">
        <f t="shared" si="1"/>
        <v>-</v>
      </c>
    </row>
    <row r="81" spans="1:9" ht="15">
      <c r="A81" s="389" t="s">
        <v>588</v>
      </c>
      <c r="B81" s="754" t="s">
        <v>589</v>
      </c>
      <c r="C81" s="755"/>
      <c r="D81" s="390">
        <v>565</v>
      </c>
      <c r="E81" s="401">
        <v>0</v>
      </c>
      <c r="F81" s="401">
        <v>0</v>
      </c>
      <c r="G81" s="401">
        <v>0</v>
      </c>
      <c r="H81" s="401">
        <v>0</v>
      </c>
      <c r="I81" s="392" t="str">
        <f t="shared" si="1"/>
        <v>-</v>
      </c>
    </row>
    <row r="82" spans="1:9" ht="15">
      <c r="A82" s="389" t="s">
        <v>590</v>
      </c>
      <c r="B82" s="754" t="s">
        <v>591</v>
      </c>
      <c r="C82" s="755"/>
      <c r="D82" s="390">
        <v>566</v>
      </c>
      <c r="E82" s="401">
        <v>0</v>
      </c>
      <c r="F82" s="401">
        <v>0</v>
      </c>
      <c r="G82" s="401">
        <v>0</v>
      </c>
      <c r="H82" s="401">
        <v>0</v>
      </c>
      <c r="I82" s="392" t="str">
        <f t="shared" si="1"/>
        <v>-</v>
      </c>
    </row>
    <row r="83" spans="1:9" ht="15">
      <c r="A83" s="389" t="s">
        <v>592</v>
      </c>
      <c r="B83" s="754" t="s">
        <v>593</v>
      </c>
      <c r="C83" s="755"/>
      <c r="D83" s="390">
        <v>567</v>
      </c>
      <c r="E83" s="401">
        <v>0</v>
      </c>
      <c r="F83" s="401">
        <v>0</v>
      </c>
      <c r="G83" s="401">
        <v>0</v>
      </c>
      <c r="H83" s="401">
        <v>0</v>
      </c>
      <c r="I83" s="392" t="str">
        <f>IF(G83&gt;0,IF(H83/G83&gt;=100,"&gt;&gt;100",H83/G83*100),"-")</f>
        <v>-</v>
      </c>
    </row>
    <row r="84" spans="1:9" ht="15">
      <c r="A84" s="389" t="s">
        <v>594</v>
      </c>
      <c r="B84" s="754" t="s">
        <v>595</v>
      </c>
      <c r="C84" s="755"/>
      <c r="D84" s="390">
        <v>568</v>
      </c>
      <c r="E84" s="401">
        <v>0</v>
      </c>
      <c r="F84" s="401">
        <v>0</v>
      </c>
      <c r="G84" s="401">
        <v>0</v>
      </c>
      <c r="H84" s="401">
        <v>0</v>
      </c>
      <c r="I84" s="392" t="str">
        <f>IF(G84&gt;0,IF(H84/G84&gt;=100,"&gt;&gt;100",H84/G84*100),"-")</f>
        <v>-</v>
      </c>
    </row>
    <row r="85" spans="1:9" ht="15">
      <c r="A85" s="389" t="s">
        <v>596</v>
      </c>
      <c r="B85" s="754" t="s">
        <v>597</v>
      </c>
      <c r="C85" s="755"/>
      <c r="D85" s="390">
        <v>569</v>
      </c>
      <c r="E85" s="401">
        <v>0</v>
      </c>
      <c r="F85" s="401">
        <v>0</v>
      </c>
      <c r="G85" s="401">
        <v>0</v>
      </c>
      <c r="H85" s="401">
        <v>0</v>
      </c>
      <c r="I85" s="392" t="str">
        <f>IF(G85&gt;0,IF(H85/G85&gt;=100,"&gt;&gt;100",H85/G85*100),"-")</f>
        <v>-</v>
      </c>
    </row>
    <row r="86" spans="1:9" ht="15">
      <c r="A86" s="389" t="s">
        <v>598</v>
      </c>
      <c r="B86" s="754" t="s">
        <v>599</v>
      </c>
      <c r="C86" s="755"/>
      <c r="D86" s="390">
        <v>570</v>
      </c>
      <c r="E86" s="401">
        <v>0</v>
      </c>
      <c r="F86" s="401">
        <v>0</v>
      </c>
      <c r="G86" s="401">
        <v>0</v>
      </c>
      <c r="H86" s="401">
        <v>0</v>
      </c>
      <c r="I86" s="392" t="str">
        <f>IF(G86&gt;0,IF(H86/G86&gt;=100,"&gt;&gt;100",H86/G86*100),"-")</f>
        <v>-</v>
      </c>
    </row>
    <row r="87" spans="1:9" ht="15">
      <c r="A87" s="389" t="s">
        <v>600</v>
      </c>
      <c r="B87" s="754" t="s">
        <v>601</v>
      </c>
      <c r="C87" s="755"/>
      <c r="D87" s="390">
        <v>571</v>
      </c>
      <c r="E87" s="391">
        <f>SUM(E88:E89)</f>
        <v>0</v>
      </c>
      <c r="F87" s="391">
        <f>SUM(F88:F89)</f>
        <v>0</v>
      </c>
      <c r="G87" s="391">
        <f>SUM(G88:G89)</f>
        <v>0</v>
      </c>
      <c r="H87" s="391">
        <f>SUM(H88:H89)</f>
        <v>0</v>
      </c>
      <c r="I87" s="392" t="str">
        <f t="shared" si="1"/>
        <v>-</v>
      </c>
    </row>
    <row r="88" spans="1:9" ht="15">
      <c r="A88" s="389" t="s">
        <v>602</v>
      </c>
      <c r="B88" s="754" t="s">
        <v>603</v>
      </c>
      <c r="C88" s="755"/>
      <c r="D88" s="390">
        <v>572</v>
      </c>
      <c r="E88" s="401">
        <v>0</v>
      </c>
      <c r="F88" s="401">
        <v>0</v>
      </c>
      <c r="G88" s="401">
        <v>0</v>
      </c>
      <c r="H88" s="401">
        <v>0</v>
      </c>
      <c r="I88" s="392" t="str">
        <f t="shared" si="1"/>
        <v>-</v>
      </c>
    </row>
    <row r="89" spans="1:9" ht="15">
      <c r="A89" s="389" t="s">
        <v>604</v>
      </c>
      <c r="B89" s="754" t="s">
        <v>605</v>
      </c>
      <c r="C89" s="755"/>
      <c r="D89" s="390">
        <v>573</v>
      </c>
      <c r="E89" s="401">
        <v>0</v>
      </c>
      <c r="F89" s="401">
        <v>0</v>
      </c>
      <c r="G89" s="401">
        <v>0</v>
      </c>
      <c r="H89" s="401">
        <v>0</v>
      </c>
      <c r="I89" s="392" t="str">
        <f t="shared" si="1"/>
        <v>-</v>
      </c>
    </row>
    <row r="90" spans="1:9" ht="15">
      <c r="A90" s="389" t="s">
        <v>606</v>
      </c>
      <c r="B90" s="754" t="s">
        <v>607</v>
      </c>
      <c r="C90" s="755"/>
      <c r="D90" s="390">
        <v>574</v>
      </c>
      <c r="E90" s="401">
        <v>0</v>
      </c>
      <c r="F90" s="401">
        <v>0</v>
      </c>
      <c r="G90" s="401">
        <v>0</v>
      </c>
      <c r="H90" s="401">
        <v>0</v>
      </c>
      <c r="I90" s="392" t="str">
        <f t="shared" si="1"/>
        <v>-</v>
      </c>
    </row>
    <row r="91" spans="1:9" ht="15">
      <c r="A91" s="389" t="s">
        <v>608</v>
      </c>
      <c r="B91" s="754" t="s">
        <v>609</v>
      </c>
      <c r="C91" s="755"/>
      <c r="D91" s="390">
        <v>575</v>
      </c>
      <c r="E91" s="401">
        <v>0</v>
      </c>
      <c r="F91" s="401">
        <v>0</v>
      </c>
      <c r="G91" s="401">
        <v>0</v>
      </c>
      <c r="H91" s="401">
        <v>0</v>
      </c>
      <c r="I91" s="392" t="str">
        <f t="shared" si="1"/>
        <v>-</v>
      </c>
    </row>
    <row r="92" spans="1:9" ht="15">
      <c r="A92" s="389" t="s">
        <v>610</v>
      </c>
      <c r="B92" s="754" t="s">
        <v>611</v>
      </c>
      <c r="C92" s="755"/>
      <c r="D92" s="390">
        <v>576</v>
      </c>
      <c r="E92" s="391">
        <f>SUM(E93:E94)</f>
        <v>0</v>
      </c>
      <c r="F92" s="391">
        <f>SUM(F93:F94)</f>
        <v>0</v>
      </c>
      <c r="G92" s="391">
        <f>SUM(G93:G94)</f>
        <v>0</v>
      </c>
      <c r="H92" s="391">
        <f>SUM(H93:H94)</f>
        <v>0</v>
      </c>
      <c r="I92" s="392" t="str">
        <f t="shared" si="1"/>
        <v>-</v>
      </c>
    </row>
    <row r="93" spans="1:9" ht="15">
      <c r="A93" s="389" t="s">
        <v>612</v>
      </c>
      <c r="B93" s="754" t="s">
        <v>613</v>
      </c>
      <c r="C93" s="755"/>
      <c r="D93" s="390">
        <v>577</v>
      </c>
      <c r="E93" s="401">
        <v>0</v>
      </c>
      <c r="F93" s="401">
        <v>0</v>
      </c>
      <c r="G93" s="401">
        <v>0</v>
      </c>
      <c r="H93" s="401">
        <v>0</v>
      </c>
      <c r="I93" s="392" t="str">
        <f t="shared" si="1"/>
        <v>-</v>
      </c>
    </row>
    <row r="94" spans="1:9" ht="15">
      <c r="A94" s="389" t="s">
        <v>614</v>
      </c>
      <c r="B94" s="754" t="s">
        <v>615</v>
      </c>
      <c r="C94" s="755"/>
      <c r="D94" s="390">
        <v>578</v>
      </c>
      <c r="E94" s="401">
        <v>0</v>
      </c>
      <c r="F94" s="401">
        <v>0</v>
      </c>
      <c r="G94" s="401">
        <v>0</v>
      </c>
      <c r="H94" s="401">
        <v>0</v>
      </c>
      <c r="I94" s="392" t="str">
        <f t="shared" si="1"/>
        <v>-</v>
      </c>
    </row>
    <row r="95" spans="1:9" ht="15">
      <c r="A95" s="389" t="s">
        <v>616</v>
      </c>
      <c r="B95" s="754" t="s">
        <v>617</v>
      </c>
      <c r="C95" s="755"/>
      <c r="D95" s="390">
        <v>579</v>
      </c>
      <c r="E95" s="401">
        <v>0</v>
      </c>
      <c r="F95" s="401">
        <v>0</v>
      </c>
      <c r="G95" s="401">
        <v>0</v>
      </c>
      <c r="H95" s="401">
        <v>0</v>
      </c>
      <c r="I95" s="392" t="str">
        <f t="shared" si="1"/>
        <v>-</v>
      </c>
    </row>
    <row r="96" spans="1:9" ht="15">
      <c r="A96" s="389" t="s">
        <v>618</v>
      </c>
      <c r="B96" s="754" t="s">
        <v>619</v>
      </c>
      <c r="C96" s="755"/>
      <c r="D96" s="390">
        <v>580</v>
      </c>
      <c r="E96" s="401">
        <v>0</v>
      </c>
      <c r="F96" s="401">
        <v>0</v>
      </c>
      <c r="G96" s="401">
        <v>0</v>
      </c>
      <c r="H96" s="401">
        <v>0</v>
      </c>
      <c r="I96" s="392" t="str">
        <f t="shared" si="1"/>
        <v>-</v>
      </c>
    </row>
    <row r="97" spans="1:9" ht="15">
      <c r="A97" s="389" t="s">
        <v>620</v>
      </c>
      <c r="B97" s="754" t="s">
        <v>621</v>
      </c>
      <c r="C97" s="755"/>
      <c r="D97" s="390">
        <v>581</v>
      </c>
      <c r="E97" s="401">
        <v>0</v>
      </c>
      <c r="F97" s="401">
        <v>0</v>
      </c>
      <c r="G97" s="401">
        <v>0</v>
      </c>
      <c r="H97" s="401">
        <v>0</v>
      </c>
      <c r="I97" s="392" t="str">
        <f t="shared" si="1"/>
        <v>-</v>
      </c>
    </row>
    <row r="98" spans="1:9" ht="15">
      <c r="A98" s="389" t="s">
        <v>622</v>
      </c>
      <c r="B98" s="754" t="s">
        <v>623</v>
      </c>
      <c r="C98" s="755"/>
      <c r="D98" s="390">
        <v>582</v>
      </c>
      <c r="E98" s="401">
        <v>0</v>
      </c>
      <c r="F98" s="401">
        <v>0</v>
      </c>
      <c r="G98" s="401">
        <v>0</v>
      </c>
      <c r="H98" s="401">
        <v>0</v>
      </c>
      <c r="I98" s="392" t="str">
        <f t="shared" si="1"/>
        <v>-</v>
      </c>
    </row>
    <row r="99" spans="1:9" ht="15">
      <c r="A99" s="389" t="s">
        <v>624</v>
      </c>
      <c r="B99" s="754" t="s">
        <v>625</v>
      </c>
      <c r="C99" s="755"/>
      <c r="D99" s="390">
        <v>583</v>
      </c>
      <c r="E99" s="401">
        <v>0</v>
      </c>
      <c r="F99" s="401">
        <v>0</v>
      </c>
      <c r="G99" s="401">
        <v>0</v>
      </c>
      <c r="H99" s="401">
        <v>0</v>
      </c>
      <c r="I99" s="392" t="str">
        <f t="shared" si="1"/>
        <v>-</v>
      </c>
    </row>
    <row r="100" spans="1:9" ht="15">
      <c r="A100" s="389" t="s">
        <v>626</v>
      </c>
      <c r="B100" s="754" t="s">
        <v>627</v>
      </c>
      <c r="C100" s="755"/>
      <c r="D100" s="390">
        <v>584</v>
      </c>
      <c r="E100" s="391">
        <f>E101+E104+E107</f>
        <v>0</v>
      </c>
      <c r="F100" s="391">
        <f>F101+F104+F107</f>
        <v>0</v>
      </c>
      <c r="G100" s="391">
        <f>G101+G104+G107</f>
        <v>0</v>
      </c>
      <c r="H100" s="391">
        <f>H101+H104+H107</f>
        <v>0</v>
      </c>
      <c r="I100" s="392" t="str">
        <f t="shared" si="1"/>
        <v>-</v>
      </c>
    </row>
    <row r="101" spans="1:9" ht="15">
      <c r="A101" s="389" t="s">
        <v>628</v>
      </c>
      <c r="B101" s="754" t="s">
        <v>629</v>
      </c>
      <c r="C101" s="755"/>
      <c r="D101" s="390">
        <v>585</v>
      </c>
      <c r="E101" s="391">
        <f>SUM(E102:E103)</f>
        <v>0</v>
      </c>
      <c r="F101" s="391">
        <f>SUM(F102:F103)</f>
        <v>0</v>
      </c>
      <c r="G101" s="391">
        <f>SUM(G102:G103)</f>
        <v>0</v>
      </c>
      <c r="H101" s="391">
        <f>SUM(H102:H103)</f>
        <v>0</v>
      </c>
      <c r="I101" s="392" t="str">
        <f t="shared" si="1"/>
        <v>-</v>
      </c>
    </row>
    <row r="102" spans="1:9" ht="15">
      <c r="A102" s="389" t="s">
        <v>630</v>
      </c>
      <c r="B102" s="754" t="s">
        <v>631</v>
      </c>
      <c r="C102" s="755"/>
      <c r="D102" s="390">
        <v>586</v>
      </c>
      <c r="E102" s="401">
        <v>0</v>
      </c>
      <c r="F102" s="401">
        <v>0</v>
      </c>
      <c r="G102" s="401">
        <v>0</v>
      </c>
      <c r="H102" s="401">
        <v>0</v>
      </c>
      <c r="I102" s="392" t="str">
        <f t="shared" si="1"/>
        <v>-</v>
      </c>
    </row>
    <row r="103" spans="1:9" ht="15">
      <c r="A103" s="389" t="s">
        <v>632</v>
      </c>
      <c r="B103" s="754" t="s">
        <v>633</v>
      </c>
      <c r="C103" s="755"/>
      <c r="D103" s="390">
        <v>587</v>
      </c>
      <c r="E103" s="401">
        <v>0</v>
      </c>
      <c r="F103" s="401">
        <v>0</v>
      </c>
      <c r="G103" s="401">
        <v>0</v>
      </c>
      <c r="H103" s="401">
        <v>0</v>
      </c>
      <c r="I103" s="392" t="str">
        <f t="shared" si="1"/>
        <v>-</v>
      </c>
    </row>
    <row r="104" spans="1:9" ht="15">
      <c r="A104" s="389" t="s">
        <v>634</v>
      </c>
      <c r="B104" s="754" t="s">
        <v>635</v>
      </c>
      <c r="C104" s="755"/>
      <c r="D104" s="390">
        <v>588</v>
      </c>
      <c r="E104" s="391">
        <f>SUM(E105:E106)</f>
        <v>0</v>
      </c>
      <c r="F104" s="391">
        <f>SUM(F105:F106)</f>
        <v>0</v>
      </c>
      <c r="G104" s="391">
        <f>SUM(G105:G106)</f>
        <v>0</v>
      </c>
      <c r="H104" s="391">
        <f>SUM(H105:H106)</f>
        <v>0</v>
      </c>
      <c r="I104" s="392" t="str">
        <f t="shared" si="1"/>
        <v>-</v>
      </c>
    </row>
    <row r="105" spans="1:9" ht="15">
      <c r="A105" s="393" t="s">
        <v>636</v>
      </c>
      <c r="B105" s="754" t="s">
        <v>637</v>
      </c>
      <c r="C105" s="755"/>
      <c r="D105" s="390">
        <v>589</v>
      </c>
      <c r="E105" s="401">
        <v>0</v>
      </c>
      <c r="F105" s="401">
        <v>0</v>
      </c>
      <c r="G105" s="401">
        <v>0</v>
      </c>
      <c r="H105" s="401">
        <v>0</v>
      </c>
      <c r="I105" s="392" t="str">
        <f t="shared" si="1"/>
        <v>-</v>
      </c>
    </row>
    <row r="106" spans="1:9" ht="15">
      <c r="A106" s="389" t="s">
        <v>638</v>
      </c>
      <c r="B106" s="754" t="s">
        <v>639</v>
      </c>
      <c r="C106" s="755"/>
      <c r="D106" s="390">
        <v>590</v>
      </c>
      <c r="E106" s="401">
        <v>0</v>
      </c>
      <c r="F106" s="401">
        <v>0</v>
      </c>
      <c r="G106" s="401">
        <v>0</v>
      </c>
      <c r="H106" s="401">
        <v>0</v>
      </c>
      <c r="I106" s="392" t="str">
        <f t="shared" si="1"/>
        <v>-</v>
      </c>
    </row>
    <row r="107" spans="1:9" ht="15">
      <c r="A107" s="389" t="s">
        <v>640</v>
      </c>
      <c r="B107" s="754" t="s">
        <v>641</v>
      </c>
      <c r="C107" s="755"/>
      <c r="D107" s="390">
        <v>591</v>
      </c>
      <c r="E107" s="391">
        <f>SUM(E108:E109)</f>
        <v>0</v>
      </c>
      <c r="F107" s="391">
        <f>SUM(F108:F109)</f>
        <v>0</v>
      </c>
      <c r="G107" s="391">
        <f>SUM(G108:G109)</f>
        <v>0</v>
      </c>
      <c r="H107" s="391">
        <f>SUM(H108:H109)</f>
        <v>0</v>
      </c>
      <c r="I107" s="392" t="str">
        <f t="shared" si="1"/>
        <v>-</v>
      </c>
    </row>
    <row r="108" spans="1:9" ht="15">
      <c r="A108" s="389" t="s">
        <v>642</v>
      </c>
      <c r="B108" s="754" t="s">
        <v>643</v>
      </c>
      <c r="C108" s="755"/>
      <c r="D108" s="390">
        <v>592</v>
      </c>
      <c r="E108" s="401">
        <v>0</v>
      </c>
      <c r="F108" s="401">
        <v>0</v>
      </c>
      <c r="G108" s="401">
        <v>0</v>
      </c>
      <c r="H108" s="401">
        <v>0</v>
      </c>
      <c r="I108" s="392" t="str">
        <f t="shared" si="1"/>
        <v>-</v>
      </c>
    </row>
    <row r="109" spans="1:9" ht="15">
      <c r="A109" s="394" t="s">
        <v>644</v>
      </c>
      <c r="B109" s="756" t="s">
        <v>645</v>
      </c>
      <c r="C109" s="757"/>
      <c r="D109" s="395">
        <v>593</v>
      </c>
      <c r="E109" s="402">
        <v>0</v>
      </c>
      <c r="F109" s="402">
        <v>0</v>
      </c>
      <c r="G109" s="402">
        <v>0</v>
      </c>
      <c r="H109" s="402">
        <v>0</v>
      </c>
      <c r="I109" s="396" t="str">
        <f t="shared" si="1"/>
        <v>-</v>
      </c>
    </row>
    <row r="110" spans="1:9" ht="15.75">
      <c r="A110" s="751"/>
      <c r="B110" s="751"/>
      <c r="C110" s="751"/>
      <c r="D110" s="751"/>
      <c r="E110" s="751"/>
      <c r="F110" s="751"/>
      <c r="G110" s="751"/>
      <c r="H110" s="751"/>
      <c r="I110" s="751"/>
    </row>
    <row r="111" spans="1:9" ht="15" customHeight="1">
      <c r="A111" s="397"/>
      <c r="B111" s="753" t="s">
        <v>647</v>
      </c>
      <c r="C111" s="753"/>
      <c r="D111" s="753"/>
      <c r="E111" s="753"/>
      <c r="F111" s="398"/>
      <c r="G111" s="399"/>
      <c r="H111" s="399"/>
      <c r="I111" s="400"/>
    </row>
  </sheetData>
  <sheetProtection/>
  <mergeCells count="110">
    <mergeCell ref="A1:I1"/>
    <mergeCell ref="B3:C3"/>
    <mergeCell ref="B4:C4"/>
    <mergeCell ref="A5:I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A110:I110"/>
    <mergeCell ref="B111:E111"/>
    <mergeCell ref="B104:C104"/>
    <mergeCell ref="B105:C105"/>
    <mergeCell ref="B106:C106"/>
    <mergeCell ref="B107:C107"/>
    <mergeCell ref="B108:C108"/>
    <mergeCell ref="B109:C109"/>
  </mergeCells>
  <conditionalFormatting sqref="G108:G109 G14:G15 G9:G12 G21 G17:G19 G23:G28 G44:G45 G47:G48 G50:G51 G53:G54 G35:G41 G61 G63:G64 G66:G67 G57:G59 G70:G73 G79 G93:G99 G75:G77 G102:G103 G105:G106 G30:G33 G88:G91 G81:G86">
    <cfRule type="expression" priority="1" dxfId="0" stopIfTrue="1">
      <formula>OR(AND(F9&lt;&gt;G9,#REF!="2003-12"),G9&gt;F9)</formula>
    </cfRule>
  </conditionalFormatting>
  <dataValidations count="3">
    <dataValidation type="whole" operator="greaterThanOrEqual" allowBlank="1" showErrorMessage="1" errorTitle="Neispravan iznos" error="Vrijednost mora biti cjelobrojna numerička veća ili jednaka nuli" sqref="H6:H109 E6:E109">
      <formula1>0</formula1>
    </dataValidation>
    <dataValidation type="whole" operator="greaterThanOrEqual" allowBlank="1" showErrorMessage="1" errorTitle="Neispravan iznos" error="Vrijednost mora biti pozitivna i cjelobrojna" sqref="G111:H111">
      <formula1>0</formula1>
    </dataValidation>
    <dataValidation type="whole" operator="lessThanOrEqual" allowBlank="1" showErrorMessage="1" errorTitle="Nedozvoljen unos" error="Planirano za razdoblje mora biti manje ili jednako planiranom na godišnjoj razini, ako je razina godišnja obje kolone plana moraju biti identične, unesite prvo plan za godinu pa tek onda plan za razdoblje" sqref="G108:G109 G14:G15 G9:G12 G21 G17:G19 G23:G28 G44:G45 G47:G48 G50:G51 G53:G54 G35:G41 G61 G63:G64 G66:G67 G57:G59 G70:G73 G79 G93:G99 G75:G77 G102:G103 G105:G106 G30:G33 G88:G91 G81:G86">
      <formula1>F108</formula1>
    </dataValidation>
  </dataValidations>
  <printOptions/>
  <pageMargins left="0.25" right="0.25" top="0.75" bottom="0.75" header="0.3" footer="0.3"/>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dimension ref="A1:J115"/>
  <sheetViews>
    <sheetView zoomScale="130" zoomScaleNormal="130" zoomScalePageLayoutView="0" workbookViewId="0" topLeftCell="A1">
      <selection activeCell="D32" sqref="D32"/>
    </sheetView>
  </sheetViews>
  <sheetFormatPr defaultColWidth="9.140625" defaultRowHeight="15"/>
  <cols>
    <col min="3" max="3" width="36.140625" style="0" customWidth="1"/>
    <col min="4" max="4" width="15.00390625" style="0" customWidth="1"/>
    <col min="5" max="5" width="13.8515625" style="0" customWidth="1"/>
  </cols>
  <sheetData>
    <row r="1" spans="1:10" ht="15">
      <c r="A1" s="586" t="s">
        <v>361</v>
      </c>
      <c r="B1" s="587"/>
      <c r="C1" s="587"/>
      <c r="D1" s="587"/>
      <c r="E1" s="587"/>
      <c r="F1" s="587"/>
      <c r="G1" s="587"/>
      <c r="H1" s="587"/>
      <c r="I1" s="587"/>
      <c r="J1" s="587"/>
    </row>
    <row r="2" spans="1:10" ht="15">
      <c r="A2" s="586" t="s">
        <v>362</v>
      </c>
      <c r="B2" s="587"/>
      <c r="C2" s="587"/>
      <c r="D2" s="587"/>
      <c r="E2" s="587"/>
      <c r="F2" s="587"/>
      <c r="G2" s="587"/>
      <c r="H2" s="587"/>
      <c r="I2" s="587"/>
      <c r="J2" s="587"/>
    </row>
    <row r="3" spans="1:10" ht="15">
      <c r="A3" s="586" t="s">
        <v>363</v>
      </c>
      <c r="B3" s="587"/>
      <c r="C3" s="761"/>
      <c r="D3" s="761"/>
      <c r="E3" s="761"/>
      <c r="F3" s="761"/>
      <c r="G3" s="761"/>
      <c r="H3" s="761"/>
      <c r="I3" s="761"/>
      <c r="J3" s="761"/>
    </row>
    <row r="4" spans="1:10" ht="15">
      <c r="A4" s="295"/>
      <c r="C4" s="475"/>
      <c r="D4" s="475"/>
      <c r="E4" s="475"/>
      <c r="F4" s="475"/>
      <c r="G4" s="475"/>
      <c r="H4" s="475"/>
      <c r="I4" s="475"/>
      <c r="J4" s="475"/>
    </row>
    <row r="5" spans="3:10" ht="15">
      <c r="C5" s="762" t="s">
        <v>683</v>
      </c>
      <c r="D5" s="762"/>
      <c r="E5" s="762"/>
      <c r="F5" s="762"/>
      <c r="G5" s="762"/>
      <c r="H5" s="762"/>
      <c r="I5" s="762"/>
      <c r="J5" s="762"/>
    </row>
    <row r="6" spans="3:10" ht="15">
      <c r="C6" s="475"/>
      <c r="D6" s="475"/>
      <c r="E6" s="475"/>
      <c r="F6" s="475"/>
      <c r="G6" s="475"/>
      <c r="H6" s="475"/>
      <c r="I6" s="475"/>
      <c r="J6" s="475"/>
    </row>
    <row r="7" spans="1:10" ht="15">
      <c r="A7" s="7" t="s">
        <v>648</v>
      </c>
      <c r="B7" s="7"/>
      <c r="C7" s="4"/>
      <c r="G7" s="403"/>
      <c r="H7" s="403"/>
      <c r="I7" s="403"/>
      <c r="J7" s="403"/>
    </row>
    <row r="8" spans="1:10" ht="15">
      <c r="A8" s="296"/>
      <c r="B8" s="296"/>
      <c r="C8" s="61"/>
      <c r="D8" s="296"/>
      <c r="E8" s="296"/>
      <c r="F8" s="60"/>
      <c r="G8" s="403"/>
      <c r="H8" s="403"/>
      <c r="I8" s="403"/>
      <c r="J8" s="403"/>
    </row>
    <row r="9" spans="1:10" ht="15">
      <c r="A9" s="297" t="s">
        <v>57</v>
      </c>
      <c r="B9" s="298" t="s">
        <v>59</v>
      </c>
      <c r="C9" s="63"/>
      <c r="D9" s="299" t="s">
        <v>365</v>
      </c>
      <c r="E9" s="299" t="s">
        <v>366</v>
      </c>
      <c r="F9" s="143" t="s">
        <v>357</v>
      </c>
      <c r="G9" s="403"/>
      <c r="H9" s="403"/>
      <c r="I9" s="403"/>
      <c r="J9" s="403"/>
    </row>
    <row r="10" spans="1:10" ht="15">
      <c r="A10" s="300" t="s">
        <v>58</v>
      </c>
      <c r="B10" s="301"/>
      <c r="C10" s="302"/>
      <c r="D10" s="299" t="s">
        <v>239</v>
      </c>
      <c r="E10" s="299" t="s">
        <v>239</v>
      </c>
      <c r="F10" s="143" t="s">
        <v>360</v>
      </c>
      <c r="G10" s="404"/>
      <c r="H10" s="404"/>
      <c r="I10" s="404"/>
      <c r="J10" s="404"/>
    </row>
    <row r="11" spans="1:10" ht="15">
      <c r="A11" s="303"/>
      <c r="B11" s="304"/>
      <c r="C11" s="305"/>
      <c r="D11" s="306">
        <v>1</v>
      </c>
      <c r="E11" s="306">
        <v>2</v>
      </c>
      <c r="F11" s="144"/>
      <c r="G11" s="403"/>
      <c r="H11" s="403"/>
      <c r="I11" s="403"/>
      <c r="J11" s="403"/>
    </row>
    <row r="12" spans="1:10" ht="15">
      <c r="A12" s="66" t="s">
        <v>60</v>
      </c>
      <c r="B12" s="67"/>
      <c r="C12" s="67"/>
      <c r="D12" s="136">
        <f>ABS(D13+D31)</f>
        <v>32370030</v>
      </c>
      <c r="E12" s="136">
        <f>ABS(E13+E31)</f>
        <v>11849205</v>
      </c>
      <c r="F12" s="307">
        <f>AVERAGE(E12/D12*100)</f>
        <v>36.60548043977717</v>
      </c>
      <c r="G12" s="403"/>
      <c r="H12" s="403"/>
      <c r="I12" s="403"/>
      <c r="J12" s="403"/>
    </row>
    <row r="13" spans="1:10" ht="15">
      <c r="A13" s="652" t="s">
        <v>367</v>
      </c>
      <c r="B13" s="652"/>
      <c r="C13" s="653"/>
      <c r="D13" s="331">
        <f>ABS(D14)</f>
        <v>590000</v>
      </c>
      <c r="E13" s="331">
        <f>ABS(E14)</f>
        <v>304422</v>
      </c>
      <c r="F13" s="332">
        <f>AVERAGE(E13/D13*100)</f>
        <v>51.59694915254237</v>
      </c>
      <c r="G13" s="405"/>
      <c r="H13" s="405"/>
      <c r="I13" s="403"/>
      <c r="J13" s="403"/>
    </row>
    <row r="14" spans="1:10" ht="15">
      <c r="A14" s="76">
        <v>3</v>
      </c>
      <c r="B14" s="77" t="s">
        <v>40</v>
      </c>
      <c r="C14" s="78"/>
      <c r="D14" s="79">
        <f>ABS(D15+D28)</f>
        <v>590000</v>
      </c>
      <c r="E14" s="79">
        <f>ABS(E15+E28)</f>
        <v>304422</v>
      </c>
      <c r="F14" s="406">
        <f>AVERAGE(E14/D14*100)</f>
        <v>51.59694915254237</v>
      </c>
      <c r="G14" s="403"/>
      <c r="H14" s="403"/>
      <c r="I14" s="403"/>
      <c r="J14" s="403"/>
    </row>
    <row r="15" spans="1:10" ht="15">
      <c r="A15" s="81">
        <v>32</v>
      </c>
      <c r="B15" s="82" t="s">
        <v>21</v>
      </c>
      <c r="C15" s="83"/>
      <c r="D15" s="84">
        <f>ABS(D16+D18+D20+D23)</f>
        <v>570000</v>
      </c>
      <c r="E15" s="84">
        <f>ABS(E16+E18+E20+E23)</f>
        <v>297155</v>
      </c>
      <c r="F15" s="406">
        <f aca="true" t="shared" si="0" ref="F15:F30">AVERAGE(E15/D15*100)</f>
        <v>52.13245614035088</v>
      </c>
      <c r="G15" s="403"/>
      <c r="H15" s="403"/>
      <c r="I15" s="403"/>
      <c r="J15" s="403"/>
    </row>
    <row r="16" spans="1:10" ht="15">
      <c r="A16" s="81">
        <v>321</v>
      </c>
      <c r="B16" s="82" t="s">
        <v>22</v>
      </c>
      <c r="C16" s="83"/>
      <c r="D16" s="84">
        <f>SUM(D17)</f>
        <v>20000</v>
      </c>
      <c r="E16" s="84">
        <f>ABS(E17)</f>
        <v>3935</v>
      </c>
      <c r="F16" s="406">
        <f t="shared" si="0"/>
        <v>19.675</v>
      </c>
      <c r="G16" s="403"/>
      <c r="H16" s="403"/>
      <c r="I16" s="403"/>
      <c r="J16" s="403"/>
    </row>
    <row r="17" spans="1:10" ht="15">
      <c r="A17" s="81">
        <v>3211</v>
      </c>
      <c r="B17" s="82" t="s">
        <v>318</v>
      </c>
      <c r="C17" s="83"/>
      <c r="D17" s="84">
        <v>20000</v>
      </c>
      <c r="E17" s="84">
        <v>3935</v>
      </c>
      <c r="F17" s="406">
        <f t="shared" si="0"/>
        <v>19.675</v>
      </c>
      <c r="G17" s="403"/>
      <c r="H17" s="403"/>
      <c r="I17" s="403"/>
      <c r="J17" s="403"/>
    </row>
    <row r="18" spans="1:10" ht="15">
      <c r="A18" s="81">
        <v>322</v>
      </c>
      <c r="B18" s="82" t="s">
        <v>649</v>
      </c>
      <c r="C18" s="83"/>
      <c r="D18" s="84">
        <f>ABS(D19)</f>
        <v>50000</v>
      </c>
      <c r="E18" s="84">
        <f>SUM(E19)</f>
        <v>24212</v>
      </c>
      <c r="F18" s="406">
        <f t="shared" si="0"/>
        <v>48.424</v>
      </c>
      <c r="G18" s="403"/>
      <c r="H18" s="403"/>
      <c r="I18" s="403"/>
      <c r="J18" s="403"/>
    </row>
    <row r="19" spans="1:10" ht="15">
      <c r="A19" s="81">
        <v>3223</v>
      </c>
      <c r="B19" s="82" t="s">
        <v>650</v>
      </c>
      <c r="C19" s="83"/>
      <c r="D19" s="84">
        <v>50000</v>
      </c>
      <c r="E19" s="84">
        <v>24212</v>
      </c>
      <c r="F19" s="406">
        <f t="shared" si="0"/>
        <v>48.424</v>
      </c>
      <c r="G19" s="403"/>
      <c r="H19" s="403"/>
      <c r="I19" s="403"/>
      <c r="J19" s="403"/>
    </row>
    <row r="20" spans="1:10" ht="15">
      <c r="A20" s="81">
        <v>323</v>
      </c>
      <c r="B20" s="82" t="s">
        <v>24</v>
      </c>
      <c r="C20" s="83"/>
      <c r="D20" s="84">
        <f>ABS(D21+D22)</f>
        <v>160000</v>
      </c>
      <c r="E20" s="84">
        <f>ABS(E21+E22)</f>
        <v>89121</v>
      </c>
      <c r="F20" s="406">
        <f t="shared" si="0"/>
        <v>55.700625</v>
      </c>
      <c r="G20" s="403"/>
      <c r="H20" s="403"/>
      <c r="I20" s="403"/>
      <c r="J20" s="403"/>
    </row>
    <row r="21" spans="1:10" ht="15">
      <c r="A21" s="86">
        <v>3233</v>
      </c>
      <c r="B21" s="87" t="s">
        <v>325</v>
      </c>
      <c r="C21" s="88"/>
      <c r="D21" s="84">
        <v>70000</v>
      </c>
      <c r="E21" s="84">
        <v>58124</v>
      </c>
      <c r="F21" s="406">
        <f t="shared" si="0"/>
        <v>83.03428571428572</v>
      </c>
      <c r="G21" s="403"/>
      <c r="H21" s="403"/>
      <c r="I21" s="403"/>
      <c r="J21" s="403"/>
    </row>
    <row r="22" spans="1:10" ht="15">
      <c r="A22" s="86">
        <v>3235</v>
      </c>
      <c r="B22" s="87" t="s">
        <v>651</v>
      </c>
      <c r="C22" s="88"/>
      <c r="D22" s="84">
        <v>90000</v>
      </c>
      <c r="E22" s="84">
        <v>30997</v>
      </c>
      <c r="F22" s="406">
        <f t="shared" si="0"/>
        <v>34.44111111111111</v>
      </c>
      <c r="G22" s="403"/>
      <c r="H22" s="403"/>
      <c r="I22" s="403"/>
      <c r="J22" s="403"/>
    </row>
    <row r="23" spans="1:10" ht="15">
      <c r="A23" s="86">
        <v>329</v>
      </c>
      <c r="B23" s="87" t="s">
        <v>55</v>
      </c>
      <c r="C23" s="88"/>
      <c r="D23" s="84">
        <f>ABS(D24+D25+D26+D27)</f>
        <v>340000</v>
      </c>
      <c r="E23" s="84">
        <f>ABS(E24+E25+E26+E27)</f>
        <v>179887</v>
      </c>
      <c r="F23" s="406">
        <f t="shared" si="0"/>
        <v>52.90794117647059</v>
      </c>
      <c r="G23" s="403"/>
      <c r="H23" s="403"/>
      <c r="I23" s="403"/>
      <c r="J23" s="403"/>
    </row>
    <row r="24" spans="1:10" ht="15">
      <c r="A24" s="86">
        <v>3291</v>
      </c>
      <c r="B24" s="40" t="s">
        <v>652</v>
      </c>
      <c r="C24" s="40"/>
      <c r="D24" s="44">
        <v>40000</v>
      </c>
      <c r="E24" s="44">
        <v>13712</v>
      </c>
      <c r="F24" s="406">
        <f t="shared" si="0"/>
        <v>34.28</v>
      </c>
      <c r="G24" s="403"/>
      <c r="H24" s="403"/>
      <c r="I24" s="403"/>
      <c r="J24" s="403"/>
    </row>
    <row r="25" spans="1:10" ht="15">
      <c r="A25" s="86">
        <v>3292</v>
      </c>
      <c r="B25" s="82" t="s">
        <v>334</v>
      </c>
      <c r="C25" s="83"/>
      <c r="D25" s="84">
        <v>40000</v>
      </c>
      <c r="E25" s="84">
        <v>13177</v>
      </c>
      <c r="F25" s="406">
        <f t="shared" si="0"/>
        <v>32.9425</v>
      </c>
      <c r="G25" s="403"/>
      <c r="H25" s="403"/>
      <c r="I25" s="403"/>
      <c r="J25" s="403"/>
    </row>
    <row r="26" spans="1:10" ht="15">
      <c r="A26" s="86">
        <v>3293</v>
      </c>
      <c r="B26" s="82" t="s">
        <v>335</v>
      </c>
      <c r="C26" s="83"/>
      <c r="D26" s="84">
        <v>120000</v>
      </c>
      <c r="E26" s="84">
        <v>65599</v>
      </c>
      <c r="F26" s="406">
        <f t="shared" si="0"/>
        <v>54.66583333333334</v>
      </c>
      <c r="G26" s="403"/>
      <c r="H26" s="403"/>
      <c r="I26" s="403"/>
      <c r="J26" s="403"/>
    </row>
    <row r="27" spans="1:10" ht="15">
      <c r="A27" s="86">
        <v>3299</v>
      </c>
      <c r="B27" s="87" t="s">
        <v>25</v>
      </c>
      <c r="C27" s="88"/>
      <c r="D27" s="89">
        <v>140000</v>
      </c>
      <c r="E27" s="89">
        <v>87399</v>
      </c>
      <c r="F27" s="406">
        <f t="shared" si="0"/>
        <v>62.42785714285715</v>
      </c>
      <c r="G27" s="403"/>
      <c r="H27" s="403"/>
      <c r="I27" s="403"/>
      <c r="J27" s="403"/>
    </row>
    <row r="28" spans="1:10" ht="15">
      <c r="A28" s="81">
        <v>38</v>
      </c>
      <c r="B28" s="82" t="s">
        <v>29</v>
      </c>
      <c r="C28" s="83"/>
      <c r="D28" s="89">
        <f>SUM(D29)</f>
        <v>20000</v>
      </c>
      <c r="E28" s="89">
        <f>SUM(E29)</f>
        <v>7267</v>
      </c>
      <c r="F28" s="407">
        <f t="shared" si="0"/>
        <v>36.335</v>
      </c>
      <c r="G28" s="403"/>
      <c r="H28" s="403"/>
      <c r="I28" s="403"/>
      <c r="J28" s="403"/>
    </row>
    <row r="29" spans="1:10" ht="15">
      <c r="A29" s="96">
        <v>381</v>
      </c>
      <c r="B29" s="97" t="s">
        <v>30</v>
      </c>
      <c r="C29" s="408"/>
      <c r="D29" s="89">
        <f>SUM(D30)</f>
        <v>20000</v>
      </c>
      <c r="E29" s="89">
        <f>SUM(E30)</f>
        <v>7267</v>
      </c>
      <c r="F29" s="409">
        <f t="shared" si="0"/>
        <v>36.335</v>
      </c>
      <c r="G29" s="403"/>
      <c r="H29" s="403"/>
      <c r="I29" s="403"/>
      <c r="J29" s="403"/>
    </row>
    <row r="30" spans="1:10" ht="15">
      <c r="A30" s="98">
        <v>3811</v>
      </c>
      <c r="B30" s="410" t="s">
        <v>343</v>
      </c>
      <c r="C30" s="411"/>
      <c r="D30" s="89">
        <v>20000</v>
      </c>
      <c r="E30" s="89">
        <v>7267</v>
      </c>
      <c r="F30" s="409">
        <f t="shared" si="0"/>
        <v>36.335</v>
      </c>
      <c r="G30" s="403"/>
      <c r="H30" s="403"/>
      <c r="I30" s="403"/>
      <c r="J30" s="403"/>
    </row>
    <row r="31" spans="1:10" ht="15">
      <c r="A31" s="652" t="s">
        <v>110</v>
      </c>
      <c r="B31" s="652"/>
      <c r="C31" s="652"/>
      <c r="D31" s="331">
        <f>SUM(D32+D87+D112)</f>
        <v>31780030</v>
      </c>
      <c r="E31" s="331">
        <f>SUM(E32+E87+E112)</f>
        <v>11544783</v>
      </c>
      <c r="F31" s="332">
        <f>AVERAGE(E31/D31*100)</f>
        <v>36.32716205743041</v>
      </c>
      <c r="G31" s="403"/>
      <c r="H31" s="403"/>
      <c r="I31" s="403"/>
      <c r="J31" s="403"/>
    </row>
    <row r="32" spans="1:10" ht="15">
      <c r="A32" s="412">
        <v>3</v>
      </c>
      <c r="B32" s="413" t="s">
        <v>40</v>
      </c>
      <c r="C32" s="413"/>
      <c r="D32" s="414">
        <f>SUM(D33+D40+D68+D74+D78+D82)</f>
        <v>10414055</v>
      </c>
      <c r="E32" s="414">
        <f>ABS(E33+E40+E68+E74+E78+E82)</f>
        <v>5014810</v>
      </c>
      <c r="F32" s="415">
        <f>AVERAGE(E32/D32*100)</f>
        <v>48.15424923336779</v>
      </c>
      <c r="G32" s="403"/>
      <c r="H32" s="403"/>
      <c r="I32" s="403"/>
      <c r="J32" s="403"/>
    </row>
    <row r="33" spans="1:10" ht="15">
      <c r="A33" s="81">
        <v>31</v>
      </c>
      <c r="B33" s="87" t="s">
        <v>20</v>
      </c>
      <c r="C33" s="87"/>
      <c r="D33" s="44">
        <f>ABS(D34+D36+D38)</f>
        <v>2527000</v>
      </c>
      <c r="E33" s="44">
        <f>ABS(E34+E36+E38)</f>
        <v>1264998</v>
      </c>
      <c r="F33" s="406">
        <f aca="true" t="shared" si="1" ref="F33:F67">AVERAGE(E33/D33*100)</f>
        <v>50.05927977839335</v>
      </c>
      <c r="G33" s="403"/>
      <c r="H33" s="403"/>
      <c r="I33" s="403"/>
      <c r="J33" s="403"/>
    </row>
    <row r="34" spans="1:10" ht="15">
      <c r="A34" s="102">
        <v>311</v>
      </c>
      <c r="B34" s="83" t="s">
        <v>76</v>
      </c>
      <c r="C34" s="416"/>
      <c r="D34" s="44">
        <f>ABS(D35)</f>
        <v>2130000</v>
      </c>
      <c r="E34" s="44">
        <f>ABS(E35)</f>
        <v>1068685</v>
      </c>
      <c r="F34" s="406">
        <f t="shared" si="1"/>
        <v>50.173004694835676</v>
      </c>
      <c r="G34" s="404"/>
      <c r="H34" s="404"/>
      <c r="I34" s="404"/>
      <c r="J34" s="404"/>
    </row>
    <row r="35" spans="1:10" ht="15">
      <c r="A35" s="102">
        <v>3111</v>
      </c>
      <c r="B35" s="78" t="s">
        <v>314</v>
      </c>
      <c r="C35" s="169"/>
      <c r="D35" s="44">
        <v>2130000</v>
      </c>
      <c r="E35" s="44">
        <v>1068685</v>
      </c>
      <c r="F35" s="406">
        <f t="shared" si="1"/>
        <v>50.173004694835676</v>
      </c>
      <c r="G35" s="403"/>
      <c r="H35" s="403"/>
      <c r="I35" s="403"/>
      <c r="J35" s="403"/>
    </row>
    <row r="36" spans="1:10" ht="15">
      <c r="A36" s="81">
        <v>312</v>
      </c>
      <c r="B36" s="77" t="s">
        <v>653</v>
      </c>
      <c r="C36" s="77"/>
      <c r="D36" s="44">
        <f>SUM(D37)</f>
        <v>60000</v>
      </c>
      <c r="E36" s="44">
        <f>SUM(E37)</f>
        <v>27750</v>
      </c>
      <c r="F36" s="406">
        <f t="shared" si="1"/>
        <v>46.25</v>
      </c>
      <c r="G36" s="403"/>
      <c r="H36" s="403"/>
      <c r="I36" s="403"/>
      <c r="J36" s="403"/>
    </row>
    <row r="37" spans="1:10" ht="15">
      <c r="A37" s="81">
        <v>3121</v>
      </c>
      <c r="B37" s="77" t="s">
        <v>653</v>
      </c>
      <c r="C37" s="77"/>
      <c r="D37" s="44">
        <v>60000</v>
      </c>
      <c r="E37" s="44">
        <v>27750</v>
      </c>
      <c r="F37" s="406">
        <f t="shared" si="1"/>
        <v>46.25</v>
      </c>
      <c r="G37" s="403"/>
      <c r="H37" s="403"/>
      <c r="I37" s="403"/>
      <c r="J37" s="403"/>
    </row>
    <row r="38" spans="1:10" ht="15">
      <c r="A38" s="81">
        <v>313</v>
      </c>
      <c r="B38" s="82" t="s">
        <v>42</v>
      </c>
      <c r="C38" s="82"/>
      <c r="D38" s="44">
        <f>SUM(D39)</f>
        <v>337000</v>
      </c>
      <c r="E38" s="44">
        <f>ABS(E39)</f>
        <v>168563</v>
      </c>
      <c r="F38" s="406">
        <f t="shared" si="1"/>
        <v>50.018694362017804</v>
      </c>
      <c r="G38" s="403"/>
      <c r="H38" s="403"/>
      <c r="I38" s="403"/>
      <c r="J38" s="403"/>
    </row>
    <row r="39" spans="1:10" ht="15">
      <c r="A39" s="81">
        <v>3132</v>
      </c>
      <c r="B39" s="82" t="s">
        <v>654</v>
      </c>
      <c r="C39" s="82"/>
      <c r="D39" s="44">
        <v>337000</v>
      </c>
      <c r="E39" s="44">
        <v>168563</v>
      </c>
      <c r="F39" s="406">
        <f t="shared" si="1"/>
        <v>50.018694362017804</v>
      </c>
      <c r="G39" s="403"/>
      <c r="H39" s="403"/>
      <c r="I39" s="403"/>
      <c r="J39" s="403"/>
    </row>
    <row r="40" spans="1:10" ht="15">
      <c r="A40" s="81">
        <v>32</v>
      </c>
      <c r="B40" s="82" t="s">
        <v>41</v>
      </c>
      <c r="C40" s="82"/>
      <c r="D40" s="84">
        <f>SUM(D41+D46+D52+D62)</f>
        <v>4914500</v>
      </c>
      <c r="E40" s="84">
        <f>ABS(E41+E46+E52+E62)</f>
        <v>2338442</v>
      </c>
      <c r="F40" s="406">
        <f t="shared" si="1"/>
        <v>47.582500763048124</v>
      </c>
      <c r="G40" s="403"/>
      <c r="H40" s="403"/>
      <c r="I40" s="403"/>
      <c r="J40" s="403"/>
    </row>
    <row r="41" spans="1:10" ht="15">
      <c r="A41" s="81">
        <v>321</v>
      </c>
      <c r="B41" s="82" t="s">
        <v>22</v>
      </c>
      <c r="C41" s="82"/>
      <c r="D41" s="84">
        <f>SUM(D42+D43+D44)</f>
        <v>69000</v>
      </c>
      <c r="E41" s="84">
        <f>ABS(E42+E43+E44+E45)</f>
        <v>23420</v>
      </c>
      <c r="F41" s="406">
        <f t="shared" si="1"/>
        <v>33.94202898550724</v>
      </c>
      <c r="G41" s="403"/>
      <c r="H41" s="403"/>
      <c r="I41" s="403"/>
      <c r="J41" s="403"/>
    </row>
    <row r="42" spans="1:10" ht="15">
      <c r="A42" s="81">
        <v>3211</v>
      </c>
      <c r="B42" s="82" t="s">
        <v>318</v>
      </c>
      <c r="C42" s="82"/>
      <c r="D42" s="84">
        <v>10000</v>
      </c>
      <c r="E42" s="84">
        <v>4325</v>
      </c>
      <c r="F42" s="406">
        <f t="shared" si="1"/>
        <v>43.25</v>
      </c>
      <c r="G42" s="403"/>
      <c r="H42" s="403"/>
      <c r="I42" s="403"/>
      <c r="J42" s="403"/>
    </row>
    <row r="43" spans="1:10" ht="15">
      <c r="A43" s="81">
        <v>3212</v>
      </c>
      <c r="B43" s="82" t="s">
        <v>655</v>
      </c>
      <c r="C43" s="82"/>
      <c r="D43" s="84">
        <v>40000</v>
      </c>
      <c r="E43" s="84">
        <v>13920</v>
      </c>
      <c r="F43" s="406">
        <f t="shared" si="1"/>
        <v>34.8</v>
      </c>
      <c r="G43" s="403"/>
      <c r="H43" s="403"/>
      <c r="I43" s="403"/>
      <c r="J43" s="403"/>
    </row>
    <row r="44" spans="1:10" ht="15">
      <c r="A44" s="81">
        <v>3213</v>
      </c>
      <c r="B44" s="82" t="s">
        <v>316</v>
      </c>
      <c r="C44" s="82"/>
      <c r="D44" s="44">
        <v>19000</v>
      </c>
      <c r="E44" s="44">
        <v>3375</v>
      </c>
      <c r="F44" s="406">
        <f t="shared" si="1"/>
        <v>17.763157894736842</v>
      </c>
      <c r="G44" s="403"/>
      <c r="H44" s="403"/>
      <c r="I44" s="403"/>
      <c r="J44" s="403"/>
    </row>
    <row r="45" spans="1:10" ht="15">
      <c r="A45" s="81">
        <v>3214</v>
      </c>
      <c r="B45" s="82" t="s">
        <v>740</v>
      </c>
      <c r="C45" s="82"/>
      <c r="D45" s="44">
        <v>0</v>
      </c>
      <c r="E45" s="44">
        <v>1800</v>
      </c>
      <c r="F45" s="406">
        <v>0</v>
      </c>
      <c r="G45" s="403"/>
      <c r="H45" s="403"/>
      <c r="I45" s="403"/>
      <c r="J45" s="403"/>
    </row>
    <row r="46" spans="1:10" ht="15">
      <c r="A46" s="81">
        <v>322</v>
      </c>
      <c r="B46" s="82" t="s">
        <v>23</v>
      </c>
      <c r="C46" s="82"/>
      <c r="D46" s="84">
        <f>SUM(D47+D48+D49+D50+D51)</f>
        <v>692000</v>
      </c>
      <c r="E46" s="84">
        <f>SUM(E47+E48+E49+E50+E51)</f>
        <v>217231</v>
      </c>
      <c r="F46" s="406">
        <f t="shared" si="1"/>
        <v>31.391763005780348</v>
      </c>
      <c r="G46" s="403"/>
      <c r="H46" s="403"/>
      <c r="I46" s="403"/>
      <c r="J46" s="403"/>
    </row>
    <row r="47" spans="1:10" ht="15">
      <c r="A47" s="81">
        <v>3221</v>
      </c>
      <c r="B47" s="82" t="s">
        <v>656</v>
      </c>
      <c r="C47" s="82"/>
      <c r="D47" s="44">
        <v>125000</v>
      </c>
      <c r="E47" s="44">
        <v>59190</v>
      </c>
      <c r="F47" s="406">
        <f t="shared" si="1"/>
        <v>47.352</v>
      </c>
      <c r="G47" s="403"/>
      <c r="H47" s="403"/>
      <c r="I47" s="403"/>
      <c r="J47" s="403"/>
    </row>
    <row r="48" spans="1:10" ht="15">
      <c r="A48" s="81">
        <v>3223</v>
      </c>
      <c r="B48" s="82" t="s">
        <v>657</v>
      </c>
      <c r="C48" s="82"/>
      <c r="D48" s="84">
        <v>455000</v>
      </c>
      <c r="E48" s="84">
        <v>110032</v>
      </c>
      <c r="F48" s="406">
        <f t="shared" si="1"/>
        <v>24.18285714285714</v>
      </c>
      <c r="G48" s="403"/>
      <c r="H48" s="403"/>
      <c r="I48" s="403"/>
      <c r="J48" s="403"/>
    </row>
    <row r="49" spans="1:10" ht="15">
      <c r="A49" s="81">
        <v>3224</v>
      </c>
      <c r="B49" s="82" t="s">
        <v>658</v>
      </c>
      <c r="C49" s="82"/>
      <c r="D49" s="44">
        <v>85000</v>
      </c>
      <c r="E49" s="44">
        <v>37858</v>
      </c>
      <c r="F49" s="406">
        <f t="shared" si="1"/>
        <v>44.538823529411765</v>
      </c>
      <c r="G49" s="403"/>
      <c r="H49" s="403"/>
      <c r="I49" s="403"/>
      <c r="J49" s="403"/>
    </row>
    <row r="50" spans="1:10" ht="15">
      <c r="A50" s="81">
        <v>3225</v>
      </c>
      <c r="B50" s="82" t="s">
        <v>320</v>
      </c>
      <c r="C50" s="82"/>
      <c r="D50" s="44">
        <v>25000</v>
      </c>
      <c r="E50" s="44">
        <v>10151</v>
      </c>
      <c r="F50" s="406">
        <f t="shared" si="1"/>
        <v>40.604</v>
      </c>
      <c r="G50" s="403"/>
      <c r="H50" s="403"/>
      <c r="I50" s="403"/>
      <c r="J50" s="403"/>
    </row>
    <row r="51" spans="1:10" ht="15">
      <c r="A51" s="81">
        <v>3227</v>
      </c>
      <c r="B51" s="82" t="s">
        <v>659</v>
      </c>
      <c r="C51" s="82"/>
      <c r="D51" s="44">
        <v>2000</v>
      </c>
      <c r="E51" s="231">
        <v>0</v>
      </c>
      <c r="F51" s="406">
        <f t="shared" si="1"/>
        <v>0</v>
      </c>
      <c r="G51" s="417"/>
      <c r="H51" s="417"/>
      <c r="I51" s="417"/>
      <c r="J51" s="403"/>
    </row>
    <row r="52" spans="1:10" ht="15">
      <c r="A52" s="81">
        <v>323</v>
      </c>
      <c r="B52" s="82" t="s">
        <v>24</v>
      </c>
      <c r="C52" s="82"/>
      <c r="D52" s="84">
        <f>SUM(D53+D54+D55+D56+D57+D58+D59+D60+D61)</f>
        <v>3296500</v>
      </c>
      <c r="E52" s="84">
        <f>ABS(E53+E54+E55+E56+E57+E58+E59+E60+E61)</f>
        <v>1916737</v>
      </c>
      <c r="F52" s="406">
        <f t="shared" si="1"/>
        <v>58.144607917488244</v>
      </c>
      <c r="G52" s="418"/>
      <c r="H52" s="418"/>
      <c r="I52" s="418"/>
      <c r="J52" s="418"/>
    </row>
    <row r="53" spans="1:6" ht="15">
      <c r="A53" s="81">
        <v>3231</v>
      </c>
      <c r="B53" s="82" t="s">
        <v>660</v>
      </c>
      <c r="C53" s="82"/>
      <c r="D53" s="44">
        <v>156000</v>
      </c>
      <c r="E53" s="44">
        <v>87874</v>
      </c>
      <c r="F53" s="406">
        <f t="shared" si="1"/>
        <v>56.32948717948718</v>
      </c>
    </row>
    <row r="54" spans="1:6" ht="15">
      <c r="A54" s="81">
        <v>3232</v>
      </c>
      <c r="B54" s="82" t="s">
        <v>661</v>
      </c>
      <c r="C54" s="82"/>
      <c r="D54" s="44">
        <v>535000</v>
      </c>
      <c r="E54" s="44">
        <v>612034</v>
      </c>
      <c r="F54" s="406">
        <f t="shared" si="1"/>
        <v>114.3988785046729</v>
      </c>
    </row>
    <row r="55" spans="1:6" ht="15">
      <c r="A55" s="81">
        <v>3233</v>
      </c>
      <c r="B55" s="82" t="s">
        <v>325</v>
      </c>
      <c r="C55" s="82"/>
      <c r="D55" s="84">
        <v>90000</v>
      </c>
      <c r="E55" s="84">
        <v>68257</v>
      </c>
      <c r="F55" s="406">
        <f t="shared" si="1"/>
        <v>75.84111111111112</v>
      </c>
    </row>
    <row r="56" spans="1:6" ht="15">
      <c r="A56" s="81">
        <v>3234</v>
      </c>
      <c r="B56" s="82" t="s">
        <v>662</v>
      </c>
      <c r="C56" s="82"/>
      <c r="D56" s="44">
        <v>1545000</v>
      </c>
      <c r="E56" s="44">
        <v>709452</v>
      </c>
      <c r="F56" s="406">
        <f t="shared" si="1"/>
        <v>45.91922330097088</v>
      </c>
    </row>
    <row r="57" spans="1:6" ht="15">
      <c r="A57" s="81">
        <v>3235</v>
      </c>
      <c r="B57" s="82" t="s">
        <v>327</v>
      </c>
      <c r="C57" s="82"/>
      <c r="D57" s="44">
        <v>80000</v>
      </c>
      <c r="E57" s="44">
        <v>16040</v>
      </c>
      <c r="F57" s="406">
        <f t="shared" si="1"/>
        <v>20.05</v>
      </c>
    </row>
    <row r="58" spans="1:6" ht="15">
      <c r="A58" s="81">
        <v>3236</v>
      </c>
      <c r="B58" s="40" t="s">
        <v>328</v>
      </c>
      <c r="C58" s="40"/>
      <c r="D58" s="44">
        <v>20000</v>
      </c>
      <c r="E58" s="44">
        <v>2700</v>
      </c>
      <c r="F58" s="406">
        <f t="shared" si="1"/>
        <v>13.5</v>
      </c>
    </row>
    <row r="59" spans="1:6" ht="15">
      <c r="A59" s="81">
        <v>3237</v>
      </c>
      <c r="B59" s="82" t="s">
        <v>329</v>
      </c>
      <c r="C59" s="82"/>
      <c r="D59" s="44">
        <v>672500</v>
      </c>
      <c r="E59" s="44">
        <v>321720</v>
      </c>
      <c r="F59" s="406">
        <f t="shared" si="1"/>
        <v>47.83940520446097</v>
      </c>
    </row>
    <row r="60" spans="1:6" ht="15">
      <c r="A60" s="81">
        <v>3238</v>
      </c>
      <c r="B60" s="82" t="s">
        <v>663</v>
      </c>
      <c r="C60" s="82"/>
      <c r="D60" s="44">
        <v>64000</v>
      </c>
      <c r="E60" s="44">
        <v>27512</v>
      </c>
      <c r="F60" s="406">
        <f t="shared" si="1"/>
        <v>42.9875</v>
      </c>
    </row>
    <row r="61" spans="1:6" ht="15">
      <c r="A61" s="81">
        <v>3239</v>
      </c>
      <c r="B61" s="82" t="s">
        <v>664</v>
      </c>
      <c r="C61" s="82"/>
      <c r="D61" s="44">
        <v>134000</v>
      </c>
      <c r="E61" s="44">
        <v>71148</v>
      </c>
      <c r="F61" s="406">
        <f t="shared" si="1"/>
        <v>53.0955223880597</v>
      </c>
    </row>
    <row r="62" spans="1:6" ht="15">
      <c r="A62" s="86">
        <v>329</v>
      </c>
      <c r="B62" s="87" t="s">
        <v>25</v>
      </c>
      <c r="C62" s="87"/>
      <c r="D62" s="84">
        <f>SUM(D65+D66+D67+D63+D64)</f>
        <v>857000</v>
      </c>
      <c r="E62" s="84">
        <f>SUM(E65+E66+E67)</f>
        <v>181054</v>
      </c>
      <c r="F62" s="406">
        <f t="shared" si="1"/>
        <v>21.12648774795799</v>
      </c>
    </row>
    <row r="63" spans="1:6" ht="15">
      <c r="A63" s="86">
        <v>3292</v>
      </c>
      <c r="B63" s="87" t="s">
        <v>334</v>
      </c>
      <c r="C63" s="87"/>
      <c r="D63" s="84">
        <v>7000</v>
      </c>
      <c r="E63" s="84">
        <v>0</v>
      </c>
      <c r="F63" s="406">
        <v>0</v>
      </c>
    </row>
    <row r="64" spans="1:6" ht="15">
      <c r="A64" s="86">
        <v>3293</v>
      </c>
      <c r="B64" s="87" t="s">
        <v>335</v>
      </c>
      <c r="C64" s="87"/>
      <c r="D64" s="84">
        <v>5000</v>
      </c>
      <c r="E64" s="84">
        <v>0</v>
      </c>
      <c r="F64" s="406">
        <v>0</v>
      </c>
    </row>
    <row r="65" spans="1:6" ht="15">
      <c r="A65" s="86">
        <v>3294</v>
      </c>
      <c r="B65" s="87" t="s">
        <v>336</v>
      </c>
      <c r="C65" s="87"/>
      <c r="D65" s="44">
        <v>30000</v>
      </c>
      <c r="E65" s="44">
        <v>17352</v>
      </c>
      <c r="F65" s="406">
        <f t="shared" si="1"/>
        <v>57.84</v>
      </c>
    </row>
    <row r="66" spans="1:6" ht="15">
      <c r="A66" s="81">
        <v>3295</v>
      </c>
      <c r="B66" s="82" t="s">
        <v>337</v>
      </c>
      <c r="C66" s="82"/>
      <c r="D66" s="44">
        <v>5000</v>
      </c>
      <c r="E66" s="44">
        <v>6900</v>
      </c>
      <c r="F66" s="406">
        <f t="shared" si="1"/>
        <v>138</v>
      </c>
    </row>
    <row r="67" spans="1:6" ht="15">
      <c r="A67" s="81">
        <v>3299</v>
      </c>
      <c r="B67" s="82" t="s">
        <v>25</v>
      </c>
      <c r="C67" s="82"/>
      <c r="D67" s="84">
        <v>810000</v>
      </c>
      <c r="E67" s="84">
        <v>156802</v>
      </c>
      <c r="F67" s="406">
        <f t="shared" si="1"/>
        <v>19.35827160493827</v>
      </c>
    </row>
    <row r="68" spans="1:6" ht="15">
      <c r="A68" s="81">
        <v>34</v>
      </c>
      <c r="B68" s="82" t="s">
        <v>43</v>
      </c>
      <c r="C68" s="82"/>
      <c r="D68" s="84">
        <f>ABS(D69+D71)</f>
        <v>192055</v>
      </c>
      <c r="E68" s="84">
        <f>ABS(E69+E71)</f>
        <v>81395</v>
      </c>
      <c r="F68" s="406">
        <f>AVERAGE(E68/D68*100)</f>
        <v>42.38108875061831</v>
      </c>
    </row>
    <row r="69" spans="1:6" ht="15">
      <c r="A69" s="81">
        <v>342</v>
      </c>
      <c r="B69" s="82" t="s">
        <v>26</v>
      </c>
      <c r="C69" s="82"/>
      <c r="D69" s="89">
        <f>ABS(D70)</f>
        <v>99055</v>
      </c>
      <c r="E69" s="89">
        <f>SUM(E70)</f>
        <v>18128</v>
      </c>
      <c r="F69" s="419">
        <v>0</v>
      </c>
    </row>
    <row r="70" spans="1:6" ht="15">
      <c r="A70" s="81">
        <v>3423</v>
      </c>
      <c r="B70" s="449" t="s">
        <v>696</v>
      </c>
      <c r="C70" s="449"/>
      <c r="D70" s="44">
        <v>99055</v>
      </c>
      <c r="E70" s="44">
        <v>18128</v>
      </c>
      <c r="F70" s="409">
        <v>0</v>
      </c>
    </row>
    <row r="71" spans="1:6" ht="15">
      <c r="A71" s="81">
        <v>343</v>
      </c>
      <c r="B71" s="82" t="s">
        <v>27</v>
      </c>
      <c r="C71" s="82"/>
      <c r="D71" s="44">
        <f>ABS(D72+D73)</f>
        <v>93000</v>
      </c>
      <c r="E71" s="44">
        <f>ABS(E72+E73)</f>
        <v>63267</v>
      </c>
      <c r="F71" s="409">
        <f>AVERAGE(E71/D71*100)</f>
        <v>68.02903225806452</v>
      </c>
    </row>
    <row r="72" spans="1:6" ht="15">
      <c r="A72" s="81">
        <v>3431</v>
      </c>
      <c r="B72" s="82" t="s">
        <v>665</v>
      </c>
      <c r="C72" s="82"/>
      <c r="D72" s="44">
        <v>83000</v>
      </c>
      <c r="E72" s="44">
        <v>62513</v>
      </c>
      <c r="F72" s="406">
        <f>AVERAGE(E72/D72*100)</f>
        <v>75.31686746987953</v>
      </c>
    </row>
    <row r="73" spans="1:6" ht="15">
      <c r="A73" s="81">
        <v>3433</v>
      </c>
      <c r="B73" s="82" t="s">
        <v>338</v>
      </c>
      <c r="C73" s="82"/>
      <c r="D73" s="44">
        <v>10000</v>
      </c>
      <c r="E73" s="44">
        <v>754</v>
      </c>
      <c r="F73" s="406">
        <f>AVERAGE(E73/D73*100)</f>
        <v>7.539999999999999</v>
      </c>
    </row>
    <row r="74" spans="1:6" ht="15">
      <c r="A74" s="39">
        <v>36</v>
      </c>
      <c r="B74" s="40" t="s">
        <v>666</v>
      </c>
      <c r="C74" s="40"/>
      <c r="D74" s="44">
        <f>ABS(D75)</f>
        <v>820000</v>
      </c>
      <c r="E74" s="44">
        <f>ABS(E75)</f>
        <v>444675</v>
      </c>
      <c r="F74" s="406">
        <f aca="true" t="shared" si="2" ref="F74:F111">AVERAGE(E74/D74*100)</f>
        <v>54.228658536585364</v>
      </c>
    </row>
    <row r="75" spans="1:6" ht="15">
      <c r="A75" s="39">
        <v>363</v>
      </c>
      <c r="B75" s="40" t="s">
        <v>667</v>
      </c>
      <c r="C75" s="40"/>
      <c r="D75" s="44">
        <f>ABS(D76)</f>
        <v>820000</v>
      </c>
      <c r="E75" s="44">
        <f>ABS(E76+E77)</f>
        <v>444675</v>
      </c>
      <c r="F75" s="406">
        <f t="shared" si="2"/>
        <v>54.228658536585364</v>
      </c>
    </row>
    <row r="76" spans="1:6" ht="15">
      <c r="A76" s="39">
        <v>3631</v>
      </c>
      <c r="B76" s="40" t="s">
        <v>340</v>
      </c>
      <c r="C76" s="40"/>
      <c r="D76" s="54">
        <v>820000</v>
      </c>
      <c r="E76" s="54">
        <v>415838</v>
      </c>
      <c r="F76" s="406">
        <f t="shared" si="2"/>
        <v>50.711951219512194</v>
      </c>
    </row>
    <row r="77" spans="1:6" ht="15">
      <c r="A77" s="39">
        <v>3632</v>
      </c>
      <c r="B77" s="40" t="s">
        <v>741</v>
      </c>
      <c r="C77" s="40"/>
      <c r="D77" s="54">
        <v>0</v>
      </c>
      <c r="E77" s="54">
        <v>28837</v>
      </c>
      <c r="F77" s="406">
        <v>0</v>
      </c>
    </row>
    <row r="78" spans="1:6" ht="15">
      <c r="A78" s="39">
        <v>37</v>
      </c>
      <c r="B78" s="40" t="s">
        <v>668</v>
      </c>
      <c r="C78" s="40"/>
      <c r="D78" s="44">
        <f>ABS(D79)</f>
        <v>508500</v>
      </c>
      <c r="E78" s="44">
        <f>SUM(E80+E81)</f>
        <v>260300</v>
      </c>
      <c r="F78" s="406">
        <f t="shared" si="2"/>
        <v>51.18977384464111</v>
      </c>
    </row>
    <row r="79" spans="1:6" ht="15">
      <c r="A79" s="39">
        <v>372</v>
      </c>
      <c r="B79" s="40" t="s">
        <v>669</v>
      </c>
      <c r="C79" s="40"/>
      <c r="D79" s="44">
        <f>AVERAGE(D80+D81)</f>
        <v>508500</v>
      </c>
      <c r="E79" s="44">
        <f>SUM(E80)</f>
        <v>260300</v>
      </c>
      <c r="F79" s="406">
        <f t="shared" si="2"/>
        <v>51.18977384464111</v>
      </c>
    </row>
    <row r="80" spans="1:6" ht="15">
      <c r="A80" s="39">
        <v>3721</v>
      </c>
      <c r="B80" s="40" t="s">
        <v>341</v>
      </c>
      <c r="C80" s="40"/>
      <c r="D80" s="49">
        <v>438500</v>
      </c>
      <c r="E80" s="49">
        <v>260300</v>
      </c>
      <c r="F80" s="406">
        <f t="shared" si="2"/>
        <v>59.36145952109464</v>
      </c>
    </row>
    <row r="81" spans="1:6" ht="15">
      <c r="A81" s="39">
        <v>3722</v>
      </c>
      <c r="B81" s="40" t="s">
        <v>670</v>
      </c>
      <c r="C81" s="40"/>
      <c r="D81" s="49">
        <v>70000</v>
      </c>
      <c r="E81" s="49">
        <v>0</v>
      </c>
      <c r="F81" s="406">
        <v>0</v>
      </c>
    </row>
    <row r="82" spans="1:6" ht="15">
      <c r="A82" s="39">
        <v>38</v>
      </c>
      <c r="B82" s="40" t="s">
        <v>163</v>
      </c>
      <c r="C82" s="40"/>
      <c r="D82" s="44">
        <f>SUM(D83+D86)</f>
        <v>1452000</v>
      </c>
      <c r="E82" s="44">
        <f>SUM(E84+E85)</f>
        <v>625000</v>
      </c>
      <c r="F82" s="406">
        <f t="shared" si="2"/>
        <v>43.044077134986225</v>
      </c>
    </row>
    <row r="83" spans="1:6" ht="15">
      <c r="A83" s="39">
        <v>381</v>
      </c>
      <c r="B83" s="40" t="s">
        <v>30</v>
      </c>
      <c r="C83" s="40"/>
      <c r="D83" s="84">
        <f>SUM(D84)</f>
        <v>1252000</v>
      </c>
      <c r="E83" s="84">
        <f>SUM(E84)</f>
        <v>480000</v>
      </c>
      <c r="F83" s="406">
        <f t="shared" si="2"/>
        <v>38.33865814696485</v>
      </c>
    </row>
    <row r="84" spans="1:6" ht="15">
      <c r="A84" s="39">
        <v>3811</v>
      </c>
      <c r="B84" s="40" t="s">
        <v>343</v>
      </c>
      <c r="C84" s="40"/>
      <c r="D84" s="84">
        <v>1252000</v>
      </c>
      <c r="E84" s="84">
        <v>480000</v>
      </c>
      <c r="F84" s="406">
        <f t="shared" si="2"/>
        <v>38.33865814696485</v>
      </c>
    </row>
    <row r="85" spans="1:6" ht="15">
      <c r="A85" s="39">
        <v>382</v>
      </c>
      <c r="B85" s="40" t="s">
        <v>671</v>
      </c>
      <c r="C85" s="40"/>
      <c r="D85" s="84">
        <f>SUM(D86)</f>
        <v>200000</v>
      </c>
      <c r="E85" s="84">
        <f>SUM(E86)</f>
        <v>145000</v>
      </c>
      <c r="F85" s="406">
        <f t="shared" si="2"/>
        <v>72.5</v>
      </c>
    </row>
    <row r="86" spans="1:6" ht="15">
      <c r="A86" s="39">
        <v>3821</v>
      </c>
      <c r="B86" s="40" t="s">
        <v>672</v>
      </c>
      <c r="C86" s="40"/>
      <c r="D86" s="84">
        <v>200000</v>
      </c>
      <c r="E86" s="84">
        <v>145000</v>
      </c>
      <c r="F86" s="406">
        <f t="shared" si="2"/>
        <v>72.5</v>
      </c>
    </row>
    <row r="87" spans="1:6" ht="15">
      <c r="A87" s="51">
        <v>4</v>
      </c>
      <c r="B87" s="154" t="s">
        <v>4</v>
      </c>
      <c r="C87" s="154"/>
      <c r="D87" s="234">
        <f>SUM(D88+D93+D109)</f>
        <v>20570344</v>
      </c>
      <c r="E87" s="234">
        <f>SUM(E88+E93+E109)</f>
        <v>6529973</v>
      </c>
      <c r="F87" s="415">
        <f t="shared" si="2"/>
        <v>31.7445979513031</v>
      </c>
    </row>
    <row r="88" spans="1:6" ht="15">
      <c r="A88" s="39">
        <v>41</v>
      </c>
      <c r="B88" s="40" t="s">
        <v>70</v>
      </c>
      <c r="C88" s="421"/>
      <c r="D88" s="44">
        <f>SUM(D90+D91)</f>
        <v>200000</v>
      </c>
      <c r="E88" s="44">
        <f>SUM(E89+E91)</f>
        <v>211000</v>
      </c>
      <c r="F88" s="406">
        <f t="shared" si="2"/>
        <v>105.5</v>
      </c>
    </row>
    <row r="89" spans="1:6" ht="15">
      <c r="A89" s="39">
        <v>411</v>
      </c>
      <c r="B89" s="40" t="s">
        <v>247</v>
      </c>
      <c r="C89" s="40"/>
      <c r="D89" s="44">
        <v>150000</v>
      </c>
      <c r="E89" s="44">
        <f>ABS(E90)</f>
        <v>156000</v>
      </c>
      <c r="F89" s="406">
        <f t="shared" si="2"/>
        <v>104</v>
      </c>
    </row>
    <row r="90" spans="1:6" ht="15">
      <c r="A90" s="39">
        <v>4111</v>
      </c>
      <c r="B90" s="40" t="s">
        <v>673</v>
      </c>
      <c r="C90" s="40"/>
      <c r="D90" s="44">
        <v>150000</v>
      </c>
      <c r="E90" s="44">
        <v>156000</v>
      </c>
      <c r="F90" s="406">
        <f t="shared" si="2"/>
        <v>104</v>
      </c>
    </row>
    <row r="91" spans="1:6" ht="15">
      <c r="A91" s="422">
        <v>412</v>
      </c>
      <c r="B91" s="41" t="s">
        <v>134</v>
      </c>
      <c r="C91" s="40"/>
      <c r="D91" s="44">
        <f>ABS(D92)</f>
        <v>50000</v>
      </c>
      <c r="E91" s="44">
        <f>ABS(E92)</f>
        <v>55000</v>
      </c>
      <c r="F91" s="406">
        <f t="shared" si="2"/>
        <v>110.00000000000001</v>
      </c>
    </row>
    <row r="92" spans="1:6" ht="15">
      <c r="A92" s="422">
        <v>4126</v>
      </c>
      <c r="B92" s="41" t="s">
        <v>345</v>
      </c>
      <c r="C92" s="40"/>
      <c r="D92" s="44">
        <v>50000</v>
      </c>
      <c r="E92" s="44">
        <v>55000</v>
      </c>
      <c r="F92" s="406">
        <f t="shared" si="2"/>
        <v>110.00000000000001</v>
      </c>
    </row>
    <row r="93" spans="1:6" ht="15">
      <c r="A93" s="39">
        <v>42</v>
      </c>
      <c r="B93" s="40" t="s">
        <v>31</v>
      </c>
      <c r="C93" s="40"/>
      <c r="D93" s="44">
        <f>ABS(D94+D99+D104+D106)</f>
        <v>20180344</v>
      </c>
      <c r="E93" s="44">
        <f>ABS(E94+E99+E104+E106)</f>
        <v>6068603</v>
      </c>
      <c r="F93" s="406">
        <f t="shared" si="2"/>
        <v>30.071851104223</v>
      </c>
    </row>
    <row r="94" spans="1:6" ht="15">
      <c r="A94" s="39">
        <v>421</v>
      </c>
      <c r="B94" s="40" t="s">
        <v>32</v>
      </c>
      <c r="C94" s="40"/>
      <c r="D94" s="44">
        <f>ABS(D96+D97+D98+D95)</f>
        <v>16301000</v>
      </c>
      <c r="E94" s="44">
        <f>ABS(E96+E97+E98)</f>
        <v>5099321</v>
      </c>
      <c r="F94" s="406">
        <f t="shared" si="2"/>
        <v>31.282258757131466</v>
      </c>
    </row>
    <row r="95" spans="1:6" ht="15">
      <c r="A95" s="39">
        <v>4211</v>
      </c>
      <c r="B95" s="40" t="s">
        <v>279</v>
      </c>
      <c r="C95" s="40"/>
      <c r="D95" s="44">
        <v>200000</v>
      </c>
      <c r="E95" s="44">
        <v>0</v>
      </c>
      <c r="F95" s="406">
        <v>0</v>
      </c>
    </row>
    <row r="96" spans="1:6" ht="15">
      <c r="A96" s="422">
        <v>4212</v>
      </c>
      <c r="B96" s="215" t="s">
        <v>674</v>
      </c>
      <c r="C96" s="215"/>
      <c r="D96" s="44">
        <v>8600000</v>
      </c>
      <c r="E96" s="44">
        <v>143518</v>
      </c>
      <c r="F96" s="406">
        <f t="shared" si="2"/>
        <v>1.6688139534883721</v>
      </c>
    </row>
    <row r="97" spans="1:6" ht="15">
      <c r="A97" s="422">
        <v>4213</v>
      </c>
      <c r="B97" s="215" t="s">
        <v>349</v>
      </c>
      <c r="C97" s="215"/>
      <c r="D97" s="44">
        <v>500000</v>
      </c>
      <c r="E97" s="44">
        <v>450552</v>
      </c>
      <c r="F97" s="406">
        <f t="shared" si="2"/>
        <v>90.1104</v>
      </c>
    </row>
    <row r="98" spans="1:6" ht="15">
      <c r="A98" s="39">
        <v>4214</v>
      </c>
      <c r="B98" s="40" t="s">
        <v>347</v>
      </c>
      <c r="C98" s="40"/>
      <c r="D98" s="44">
        <v>7001000</v>
      </c>
      <c r="E98" s="44">
        <v>4505251</v>
      </c>
      <c r="F98" s="406">
        <f t="shared" si="2"/>
        <v>64.3515354949293</v>
      </c>
    </row>
    <row r="99" spans="1:6" ht="15">
      <c r="A99" s="39">
        <v>422</v>
      </c>
      <c r="B99" s="40" t="s">
        <v>33</v>
      </c>
      <c r="C99" s="40"/>
      <c r="D99" s="44">
        <f>ABS(D100+D103+D101+D102)</f>
        <v>3150000</v>
      </c>
      <c r="E99" s="44">
        <f>ABS(E100+E103+E101+E102)</f>
        <v>790657</v>
      </c>
      <c r="F99" s="406">
        <f t="shared" si="2"/>
        <v>25.100222222222225</v>
      </c>
    </row>
    <row r="100" spans="1:6" ht="15">
      <c r="A100" s="39">
        <v>4221</v>
      </c>
      <c r="B100" s="40" t="s">
        <v>353</v>
      </c>
      <c r="C100" s="40"/>
      <c r="D100" s="44">
        <v>20000</v>
      </c>
      <c r="E100" s="44">
        <v>28937</v>
      </c>
      <c r="F100" s="406">
        <f t="shared" si="2"/>
        <v>144.685</v>
      </c>
    </row>
    <row r="101" spans="1:6" ht="15">
      <c r="A101" s="39">
        <v>4222</v>
      </c>
      <c r="B101" s="40" t="s">
        <v>352</v>
      </c>
      <c r="C101" s="40"/>
      <c r="D101" s="44">
        <v>82000</v>
      </c>
      <c r="E101" s="44">
        <v>0</v>
      </c>
      <c r="F101" s="406">
        <f t="shared" si="2"/>
        <v>0</v>
      </c>
    </row>
    <row r="102" spans="1:6" ht="15">
      <c r="A102" s="39">
        <v>4223</v>
      </c>
      <c r="B102" s="40" t="s">
        <v>351</v>
      </c>
      <c r="C102" s="40"/>
      <c r="D102" s="44">
        <v>160000</v>
      </c>
      <c r="E102" s="44">
        <v>20405</v>
      </c>
      <c r="F102" s="406">
        <f t="shared" si="2"/>
        <v>12.753125</v>
      </c>
    </row>
    <row r="103" spans="1:6" ht="15">
      <c r="A103" s="39">
        <v>4227</v>
      </c>
      <c r="B103" s="40" t="s">
        <v>350</v>
      </c>
      <c r="C103" s="40"/>
      <c r="D103" s="44">
        <v>2888000</v>
      </c>
      <c r="E103" s="44">
        <v>741315</v>
      </c>
      <c r="F103" s="406">
        <f t="shared" si="2"/>
        <v>25.668801939058174</v>
      </c>
    </row>
    <row r="104" spans="1:6" ht="15">
      <c r="A104" s="39">
        <v>424</v>
      </c>
      <c r="B104" s="40" t="s">
        <v>34</v>
      </c>
      <c r="C104" s="40"/>
      <c r="D104" s="44">
        <f>ABS(D105)</f>
        <v>24000</v>
      </c>
      <c r="E104" s="44">
        <f>SUM(E105)</f>
        <v>12000</v>
      </c>
      <c r="F104" s="406">
        <f t="shared" si="2"/>
        <v>50</v>
      </c>
    </row>
    <row r="105" spans="1:6" ht="15">
      <c r="A105" s="39">
        <v>4241</v>
      </c>
      <c r="B105" s="40" t="s">
        <v>675</v>
      </c>
      <c r="C105" s="40"/>
      <c r="D105" s="44">
        <v>24000</v>
      </c>
      <c r="E105" s="44">
        <v>12000</v>
      </c>
      <c r="F105" s="406">
        <f t="shared" si="2"/>
        <v>50</v>
      </c>
    </row>
    <row r="106" spans="1:6" ht="15">
      <c r="A106" s="39">
        <v>426</v>
      </c>
      <c r="B106" s="40" t="s">
        <v>35</v>
      </c>
      <c r="C106" s="40"/>
      <c r="D106" s="44">
        <f>ABS(D107+D108)</f>
        <v>705344</v>
      </c>
      <c r="E106" s="44">
        <f>ABS(E107+E108)</f>
        <v>166625</v>
      </c>
      <c r="F106" s="406">
        <f t="shared" si="2"/>
        <v>23.62322497958443</v>
      </c>
    </row>
    <row r="107" spans="1:6" ht="15">
      <c r="A107" s="39">
        <v>4263</v>
      </c>
      <c r="B107" s="40" t="s">
        <v>676</v>
      </c>
      <c r="C107" s="40"/>
      <c r="D107" s="44">
        <v>275344</v>
      </c>
      <c r="E107" s="44">
        <v>143125</v>
      </c>
      <c r="F107" s="406">
        <f t="shared" si="2"/>
        <v>51.98043175082806</v>
      </c>
    </row>
    <row r="108" spans="1:6" ht="15">
      <c r="A108" s="39">
        <v>4264</v>
      </c>
      <c r="B108" s="40" t="s">
        <v>677</v>
      </c>
      <c r="C108" s="40"/>
      <c r="D108" s="44">
        <v>430000</v>
      </c>
      <c r="E108" s="44">
        <v>23500</v>
      </c>
      <c r="F108" s="406">
        <f t="shared" si="2"/>
        <v>5.465116279069767</v>
      </c>
    </row>
    <row r="109" spans="1:6" ht="15">
      <c r="A109" s="39">
        <v>45</v>
      </c>
      <c r="B109" s="40" t="s">
        <v>678</v>
      </c>
      <c r="C109" s="40"/>
      <c r="D109" s="44">
        <v>190000</v>
      </c>
      <c r="E109" s="44">
        <f>ABS(E110)</f>
        <v>250370</v>
      </c>
      <c r="F109" s="406">
        <f t="shared" si="2"/>
        <v>131.7736842105263</v>
      </c>
    </row>
    <row r="110" spans="1:6" ht="15">
      <c r="A110" s="39">
        <v>451</v>
      </c>
      <c r="B110" s="40" t="s">
        <v>131</v>
      </c>
      <c r="C110" s="40"/>
      <c r="D110" s="44">
        <f>ABS(D111)</f>
        <v>190000</v>
      </c>
      <c r="E110" s="44">
        <f>ABS(E111)</f>
        <v>250370</v>
      </c>
      <c r="F110" s="406">
        <f t="shared" si="2"/>
        <v>131.7736842105263</v>
      </c>
    </row>
    <row r="111" spans="1:6" ht="15">
      <c r="A111" s="39">
        <v>4511</v>
      </c>
      <c r="B111" s="40" t="s">
        <v>131</v>
      </c>
      <c r="C111" s="40"/>
      <c r="D111" s="54">
        <v>190000</v>
      </c>
      <c r="E111" s="54">
        <v>250370</v>
      </c>
      <c r="F111" s="406">
        <f t="shared" si="2"/>
        <v>131.7736842105263</v>
      </c>
    </row>
    <row r="112" spans="1:6" ht="15">
      <c r="A112" s="423">
        <v>5</v>
      </c>
      <c r="B112" s="424" t="s">
        <v>679</v>
      </c>
      <c r="C112" s="424"/>
      <c r="D112" s="425">
        <f>D113</f>
        <v>795631</v>
      </c>
      <c r="E112" s="426">
        <f aca="true" t="shared" si="3" ref="D112:E114">ABS(E113)</f>
        <v>0</v>
      </c>
      <c r="F112" s="415">
        <v>0</v>
      </c>
    </row>
    <row r="113" spans="1:6" ht="15">
      <c r="A113" s="81">
        <v>54</v>
      </c>
      <c r="B113" s="82" t="s">
        <v>680</v>
      </c>
      <c r="C113" s="82"/>
      <c r="D113" s="84">
        <f t="shared" si="3"/>
        <v>795631</v>
      </c>
      <c r="E113" s="420">
        <f t="shared" si="3"/>
        <v>0</v>
      </c>
      <c r="F113" s="406">
        <v>0</v>
      </c>
    </row>
    <row r="114" spans="1:6" ht="15">
      <c r="A114" s="81">
        <v>544</v>
      </c>
      <c r="B114" s="82" t="s">
        <v>681</v>
      </c>
      <c r="C114" s="82"/>
      <c r="D114" s="84">
        <f t="shared" si="3"/>
        <v>795631</v>
      </c>
      <c r="E114" s="420">
        <f t="shared" si="3"/>
        <v>0</v>
      </c>
      <c r="F114" s="406">
        <v>0</v>
      </c>
    </row>
    <row r="115" spans="1:6" ht="15">
      <c r="A115" s="81">
        <v>5443</v>
      </c>
      <c r="B115" s="82" t="s">
        <v>682</v>
      </c>
      <c r="C115" s="82"/>
      <c r="D115" s="84">
        <v>795631</v>
      </c>
      <c r="E115" s="420">
        <v>0</v>
      </c>
      <c r="F115" s="406">
        <v>0</v>
      </c>
    </row>
  </sheetData>
  <sheetProtection/>
  <mergeCells count="4">
    <mergeCell ref="C3:J3"/>
    <mergeCell ref="A13:C13"/>
    <mergeCell ref="A31:C31"/>
    <mergeCell ref="C5:J5"/>
  </mergeCells>
  <printOptions/>
  <pageMargins left="0.7" right="0.7" top="0.75" bottom="0.75" header="0.3" footer="0.3"/>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Windows User</cp:lastModifiedBy>
  <cp:lastPrinted>2021-09-14T09:39:08Z</cp:lastPrinted>
  <dcterms:created xsi:type="dcterms:W3CDTF">2010-12-07T11:15:26Z</dcterms:created>
  <dcterms:modified xsi:type="dcterms:W3CDTF">2021-10-04T10:28:20Z</dcterms:modified>
  <cp:category/>
  <cp:version/>
  <cp:contentType/>
  <cp:contentStatus/>
</cp:coreProperties>
</file>