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OPĆI DIO" sheetId="1" r:id="rId1"/>
    <sheet name="prema programskoj klasifikaciji" sheetId="2" r:id="rId2"/>
    <sheet name="prema organizacijskoj klasifika" sheetId="3" r:id="rId3"/>
    <sheet name="prema izvorima financiranja" sheetId="4" r:id="rId4"/>
    <sheet name="prema funkcijskoj klasifikaciji" sheetId="5" r:id="rId5"/>
    <sheet name="Izvještaj o danim jamstvima" sheetId="6" r:id="rId6"/>
    <sheet name="Izvršenje prema ekonomskoj klas" sheetId="7" r:id="rId7"/>
    <sheet name="Izvršenje plana razvojnih progr" sheetId="8" r:id="rId8"/>
  </sheets>
  <definedNames/>
  <calcPr fullCalcOnLoad="1"/>
</workbook>
</file>

<file path=xl/sharedStrings.xml><?xml version="1.0" encoding="utf-8"?>
<sst xmlns="http://schemas.openxmlformats.org/spreadsheetml/2006/main" count="1218" uniqueCount="533">
  <si>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</si>
  <si>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</si>
  <si>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</si>
  <si>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</si>
  <si>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</si>
  <si>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</si>
  <si>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</si>
  <si>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</si>
  <si>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</si>
  <si>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</si>
  <si>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</si>
  <si>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</si>
  <si>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</si>
  <si>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</si>
  <si>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</si>
  <si>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</si>
  <si>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</si>
  <si>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</si>
  <si>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</si>
  <si>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</si>
  <si>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</si>
  <si>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</si>
  <si>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</si>
  <si>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</si>
  <si>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</si>
  <si>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</si>
  <si>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</si>
  <si>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</si>
  <si>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</si>
  <si>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</si>
  <si>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</si>
  <si>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</si>
  <si>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</si>
  <si>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</si>
  <si>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</si>
  <si>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</si>
  <si>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</si>
  <si>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</si>
  <si>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</si>
  <si>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</si>
  <si>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</si>
  <si>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</si>
  <si>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</si>
  <si>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</si>
  <si>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</si>
  <si>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</si>
  <si>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</si>
  <si>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</si>
  <si>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</si>
  <si>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</si>
  <si>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</si>
  <si>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</si>
  <si>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</si>
  <si>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</si>
  <si>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</si>
  <si>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</si>
  <si>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</si>
  <si>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</si>
  <si>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dod.ulaganja na nefi. Imov.</t>
  </si>
  <si>
    <t>Osatale naknade građ. i kuć. iz prorač.</t>
  </si>
  <si>
    <t>Ostali nespome. rashodi poslovanja</t>
  </si>
  <si>
    <t>Ostali nespomenuti rashodi poslov.</t>
  </si>
  <si>
    <t>Komunalni doprinos i naknade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</si>
  <si>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</si>
  <si>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</si>
  <si>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</si>
  <si>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</si>
  <si>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</si>
  <si>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</si>
  <si>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</si>
  <si>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</si>
  <si>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</si>
  <si>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</si>
  <si>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</si>
  <si>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</si>
  <si>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Pomoći od ostalih subjekata unutar općeg proračuna</t>
  </si>
  <si>
    <t>Prihodi od administrativnih pristojbi i po pos.propisima i nakn.</t>
  </si>
  <si>
    <t>Rashodi za nabavu neproizvedene dugotrajne imovine</t>
  </si>
  <si>
    <t>Donavije i ostali rashodi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</si>
  <si>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</si>
  <si>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</si>
  <si>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</si>
  <si>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</si>
  <si>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</si>
  <si>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 xml:space="preserve">Plaće                           </t>
  </si>
  <si>
    <t xml:space="preserve">Plaće  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</si>
  <si>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</si>
  <si>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</si>
  <si>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</si>
  <si>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</si>
  <si>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</si>
  <si>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</si>
  <si>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</si>
  <si>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</si>
  <si>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</si>
  <si>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</si>
  <si>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</si>
  <si>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</si>
  <si>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</si>
  <si>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</si>
  <si>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</si>
  <si>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</si>
  <si>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</si>
  <si>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</si>
  <si>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</si>
  <si>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</si>
  <si>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</si>
  <si>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</si>
  <si>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</si>
  <si>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</si>
  <si>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</si>
  <si>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</si>
  <si>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</si>
  <si>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</si>
  <si>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</si>
  <si>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</si>
  <si>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</si>
  <si>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</si>
  <si>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</si>
  <si>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</si>
  <si>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</si>
  <si>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</si>
  <si>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</si>
  <si>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</si>
  <si>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</si>
  <si>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</si>
  <si>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</si>
  <si>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</si>
  <si>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</si>
  <si>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</si>
  <si>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</si>
  <si>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</si>
  <si>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</si>
  <si>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</si>
  <si>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</si>
  <si>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</si>
  <si>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</si>
  <si>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</si>
  <si>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</si>
  <si>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</si>
  <si>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</si>
  <si>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</si>
  <si>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</si>
  <si>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</si>
  <si>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</si>
  <si>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>Funkcijska klasifikacija: 06 - usluge unapređenja stavnovanja i zajednice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</si>
  <si>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</si>
  <si>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</si>
  <si>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</si>
  <si>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</si>
  <si>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</si>
  <si>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</si>
  <si>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</si>
  <si>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</si>
  <si>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</si>
  <si>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Pomoći unutar opće države       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</si>
  <si>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</si>
  <si>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</si>
  <si>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</si>
  <si>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</si>
  <si>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Prihodi za posebne namjene</t>
  </si>
  <si>
    <t>Rashodi za nabavu proi.dug.imovine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</si>
  <si>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</si>
  <si>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</si>
  <si>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</si>
  <si>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</si>
  <si>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</si>
  <si>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</si>
  <si>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</si>
  <si>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</si>
  <si>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</si>
  <si>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</si>
  <si>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</si>
  <si>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</si>
  <si>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 xml:space="preserve">Prijevozna sredstva                                                       </t>
  </si>
  <si>
    <t>Kapitalni projekt    1006 11  Uređenje skala prema crkvi Sv. Roko</t>
  </si>
  <si>
    <t>Funkcijska klasifikacija: 01 - izvršna i zakonodavna vlast</t>
  </si>
  <si>
    <t xml:space="preserve">Funkcijska klasifikacija: 04 - ekonomski poslovi </t>
  </si>
  <si>
    <t>Funkcijska klasifikacija 09 - obrazovanje</t>
  </si>
  <si>
    <t>Aktivnost         1001 02  Financiranje rada Općinskog vijeća i radnih tijela</t>
  </si>
  <si>
    <t xml:space="preserve">   1001 06   Rashodi protokola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</si>
  <si>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</si>
  <si>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</si>
  <si>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Aktivnost         1005 02  Održavanje javnih zelenih površina</t>
  </si>
  <si>
    <t>Aktivnost        1005  03  Održavanje cestovne infrastr.-nerazvrstane ceste</t>
  </si>
  <si>
    <t>Izdaci za otplatu kredita i zajmova</t>
  </si>
  <si>
    <t>Izdaci za finacijsku imovinu i otplate zajmova</t>
  </si>
  <si>
    <t>Rashodi za nabavu nefinacij. Imovine</t>
  </si>
  <si>
    <t>Rashodi za nabavu proizv.dugotr.imovine</t>
  </si>
  <si>
    <t>Primitci od fin.imovine i zaduživanja</t>
  </si>
  <si>
    <t>Rashodi za nabavu nefinancij. Imovine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</si>
  <si>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</si>
  <si>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</si>
  <si>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</si>
  <si>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</si>
  <si>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>Kapitalne donacije</t>
  </si>
  <si>
    <t xml:space="preserve">Ostali rashodi </t>
  </si>
  <si>
    <t>Rashodi za nabavu proiz.dugo.Imovine</t>
  </si>
  <si>
    <t>Rashodi za nabavu nefin.Imovine</t>
  </si>
  <si>
    <t>Zakupnine i najamnine</t>
  </si>
  <si>
    <t>Ostale naknade građ. i kuć. iz prorač.</t>
  </si>
  <si>
    <t>Funkcijska klasifikacija: 06 - usluga unapređenja stanovanja i zajednice</t>
  </si>
  <si>
    <t>Funkcijska klasifikacija 06-usluge unapređenja stanovanja i zajednice</t>
  </si>
  <si>
    <t>Uredski materijal i ostali materijalni rashodi</t>
  </si>
  <si>
    <t>Materijal i dijelovi za tekuće i invest. Održav.</t>
  </si>
  <si>
    <t>Sitni inventar i auto gume</t>
  </si>
  <si>
    <t>Službena radna i zaštitna odjeća i obuća</t>
  </si>
  <si>
    <t>Usluge tekućeg i nvesticijskog održavanja</t>
  </si>
  <si>
    <t>Usluge promidžbe i informiranja</t>
  </si>
  <si>
    <t>Komunalne usluge</t>
  </si>
  <si>
    <t>Tuzemne članarine</t>
  </si>
  <si>
    <t>Ostali nespom.rashodi poslovanja</t>
  </si>
  <si>
    <t>Bankarske usluge i usluge pl.prom</t>
  </si>
  <si>
    <t>Zatezne kamate</t>
  </si>
  <si>
    <t>Intelektualne i osobne usluge</t>
  </si>
  <si>
    <t>Računalne usluge</t>
  </si>
  <si>
    <t>Intelektualne usluge</t>
  </si>
  <si>
    <t>Ulaganja u računalne programe</t>
  </si>
  <si>
    <t>Uredska oprema i namještaj</t>
  </si>
  <si>
    <t>Inetelektualne i osobne usluge</t>
  </si>
  <si>
    <t>usluge tekućeg i invsticijskog održavanja</t>
  </si>
  <si>
    <t>Usluge tekućeg i investicijskog održavanja</t>
  </si>
  <si>
    <t>Usluge tekućeg i invest.održ.</t>
  </si>
  <si>
    <t>Usluge tekućeg i invest.održavnja</t>
  </si>
  <si>
    <t xml:space="preserve">Usluge tekuć.i invest.održ.            </t>
  </si>
  <si>
    <t>Ostali građevinski objekti</t>
  </si>
  <si>
    <t>Ostala nematerijalna imovina</t>
  </si>
  <si>
    <t>tekuće pomoći unutar općeg proračuna</t>
  </si>
  <si>
    <t>Ostali nespomenuti  rashodi poslovanja</t>
  </si>
  <si>
    <t>Tekuće donacije u novcu</t>
  </si>
  <si>
    <t>Doprinosi za obv.zdr.osi.</t>
  </si>
  <si>
    <t>Usluge telefona, pošte i prijevoza</t>
  </si>
  <si>
    <t>Zdravstvene usluge</t>
  </si>
  <si>
    <t>Reprezentacija</t>
  </si>
  <si>
    <t>Premija osiguranja</t>
  </si>
  <si>
    <t xml:space="preserve">Energija                                 </t>
  </si>
  <si>
    <t xml:space="preserve">Pomoći                             </t>
  </si>
  <si>
    <t>Izvor:              Opći prihodi i primici</t>
  </si>
  <si>
    <t xml:space="preserve">Knjige                                                </t>
  </si>
  <si>
    <t xml:space="preserve">Energija                     </t>
  </si>
  <si>
    <t xml:space="preserve">Rashodi za materijal i energiju </t>
  </si>
  <si>
    <t xml:space="preserve">Energija                       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</si>
  <si>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</si>
  <si>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</si>
  <si>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</si>
  <si>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</si>
  <si>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</si>
  <si>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 xml:space="preserve">Energija                                                                      </t>
  </si>
  <si>
    <t>Rashodii za usluge</t>
  </si>
  <si>
    <t xml:space="preserve">Rashodi za usluge       </t>
  </si>
  <si>
    <t xml:space="preserve">Energija                                                </t>
  </si>
  <si>
    <t xml:space="preserve">Rashodi za usluge        </t>
  </si>
  <si>
    <t xml:space="preserve">Rashodi za usluge     </t>
  </si>
  <si>
    <t xml:space="preserve">Ceste                                </t>
  </si>
  <si>
    <t>Ostala nematerijalna proizvedena imovina</t>
  </si>
  <si>
    <t>Kapitelne donacije</t>
  </si>
  <si>
    <t>Uređaji, strojevi i oprema za ostale namjene</t>
  </si>
  <si>
    <t>Pomoći unutar općeg proračuna</t>
  </si>
  <si>
    <t>Naknada građanima i kućanstvima u novcu</t>
  </si>
  <si>
    <t>2020.</t>
  </si>
  <si>
    <t>Ostale usluge</t>
  </si>
  <si>
    <t>Usluge telefona,pošte i prijevoza</t>
  </si>
  <si>
    <t>Naknade za prijevoz, za rad na terenu i odvojeni život</t>
  </si>
  <si>
    <t>Stručno usavršavanje zaposlenika</t>
  </si>
  <si>
    <t>Službena putovanja</t>
  </si>
  <si>
    <t>Usluge telefona i pošte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</si>
  <si>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Uređenje šetnice Latinsko idro</t>
    </r>
  </si>
  <si>
    <t xml:space="preserve">   Pomoći - FLAG</t>
  </si>
  <si>
    <t>Prihodi od financijske imovine i zaduživanja</t>
  </si>
  <si>
    <t>Poslovni objekti</t>
  </si>
  <si>
    <t>Materijalna imovina - prirodna bogatstva</t>
  </si>
  <si>
    <t xml:space="preserve">Zemljište                                  </t>
  </si>
  <si>
    <r>
      <t xml:space="preserve">  </t>
    </r>
    <r>
      <rPr>
        <b/>
        <sz val="10"/>
        <color indexed="8"/>
        <rFont val="Calibri"/>
        <family val="2"/>
      </rPr>
      <t xml:space="preserve">1005 08     </t>
    </r>
    <r>
      <rPr>
        <b/>
        <sz val="9"/>
        <color indexed="8"/>
        <rFont val="Calibri"/>
        <family val="2"/>
      </rPr>
      <t xml:space="preserve"> Održavanje sportske dvorane</t>
    </r>
  </si>
  <si>
    <t>RAZDJEL            001    PREDSTAVNIČKO I IZVRŠNO TIJELO</t>
  </si>
  <si>
    <t>Program          1001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</si>
  <si>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</si>
  <si>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pričuva</t>
    </r>
  </si>
  <si>
    <t>Program         1002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</si>
  <si>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</si>
  <si>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t>Program    1004  Izrada prostorno planske dokumentacije</t>
  </si>
  <si>
    <t>1005 09        Održavanje poljskih puteva</t>
  </si>
  <si>
    <t>Program    1009  Priprema dokumentacije za razvojne projekte i programe</t>
  </si>
  <si>
    <t xml:space="preserve">Program     1003  Zaštita i spašavanje građana,materijalnih i dr. dobara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</si>
  <si>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1006 07  </t>
    </r>
    <r>
      <rPr>
        <b/>
        <sz val="9"/>
        <color indexed="8"/>
        <rFont val="Calibri"/>
        <family val="2"/>
      </rPr>
      <t xml:space="preserve">     Izgradnja javne rasvjete</t>
    </r>
  </si>
  <si>
    <t>Kapitalni projekt   1006 09  Izgradnja okretišta za autobuse i parking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</si>
  <si>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1006 08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</si>
  <si>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Komunikacijska oprema</t>
  </si>
  <si>
    <r>
      <t xml:space="preserve">Kapitalni projekt   </t>
    </r>
    <r>
      <rPr>
        <b/>
        <sz val="10"/>
        <color indexed="8"/>
        <rFont val="Calibri"/>
        <family val="2"/>
      </rPr>
      <t>1006 10</t>
    </r>
    <r>
      <rPr>
        <b/>
        <sz val="9"/>
        <color indexed="8"/>
        <rFont val="Calibri"/>
        <family val="2"/>
      </rPr>
      <t xml:space="preserve">  Instalacija opreme za bežićni Internet - Wifi 4EU</t>
    </r>
  </si>
  <si>
    <t>Kapitalni projekt  1006 12      Uređenje crkve Sv.Mihovila</t>
  </si>
  <si>
    <t>Plaće za redovan rad</t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</si>
  <si>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</si>
  <si>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r>
      <t xml:space="preserve">Aktivnost   </t>
    </r>
    <r>
      <rPr>
        <b/>
        <sz val="10"/>
        <color indexed="8"/>
        <rFont val="Calibri"/>
        <family val="2"/>
      </rPr>
      <t>1002 03</t>
    </r>
    <r>
      <rPr>
        <b/>
        <sz val="9"/>
        <color indexed="8"/>
        <rFont val="Calibri"/>
        <family val="2"/>
      </rPr>
      <t xml:space="preserve">   Otplata kredita i zajmova</t>
    </r>
  </si>
  <si>
    <r>
      <t xml:space="preserve"> 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Obnova zemljišnih knjiga - Kornati</t>
    </r>
  </si>
  <si>
    <t xml:space="preserve">   1003  03  Financiranja rada Hrvatskog Crvenog križa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</si>
  <si>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DPU Hripe</t>
    </r>
  </si>
  <si>
    <t>Kapitalni projekt 1004 03 Prostorno programska studija razvitka uvale Hramina</t>
  </si>
  <si>
    <t>Aktivnost         1005 10       Uređenje pješačkih i biciklističkih staza</t>
  </si>
  <si>
    <t>Program    1007  Gradnja i uređenje poslovnih objekata</t>
  </si>
  <si>
    <t>Kapitalni projekt  1007 01  Gradnja  dječjeg vrtića</t>
  </si>
  <si>
    <t>Kapitalni projekt   1007 02  Izgradnja pristupnog puta - vrtić</t>
  </si>
  <si>
    <t>Kapitalni projekt    1007 03  Rekonstrukcija općinske zgrade i kinodvorane Žut</t>
  </si>
  <si>
    <t>Kapitalni projekt 1007 04 Dom za stare i nemoćne</t>
  </si>
  <si>
    <t>Kapitalni projekt   1008 01 Projekt Historic -  Uređenje arheološko-rekreacijskog parka Colentum</t>
  </si>
  <si>
    <t>Program    1010        Program zaštite okoliša</t>
  </si>
  <si>
    <t>Program    1011   Predškolski odgoj</t>
  </si>
  <si>
    <r>
      <t xml:space="preserve">Aktivnost  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</si>
  <si>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1012   Osnovno, srednjoškolsko i visokoškolsko  obrazovanje</t>
  </si>
  <si>
    <r>
      <t xml:space="preserve">  </t>
    </r>
    <r>
      <rPr>
        <b/>
        <sz val="10"/>
        <color indexed="8"/>
        <rFont val="Calibri"/>
        <family val="2"/>
      </rPr>
      <t xml:space="preserve"> 1012 01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</si>
  <si>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   </t>
    </r>
    <r>
      <rPr>
        <b/>
        <sz val="10"/>
        <color indexed="8"/>
        <rFont val="Calibri"/>
        <family val="2"/>
      </rPr>
      <t>1012 02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</si>
  <si>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1012 03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</si>
  <si>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>Program   1013     Socijalna skrb</t>
  </si>
  <si>
    <r>
      <t xml:space="preserve">   </t>
    </r>
    <r>
      <rPr>
        <b/>
        <sz val="10"/>
        <color indexed="8"/>
        <rFont val="Calibri"/>
        <family val="2"/>
      </rPr>
      <t>1013 01  Zaželi - Program zapošljavanja žena</t>
    </r>
    <r>
      <rPr>
        <b/>
        <sz val="9"/>
        <color indexed="8"/>
        <rFont val="Calibri"/>
        <family val="2"/>
      </rPr>
      <t xml:space="preserve"> </t>
    </r>
  </si>
  <si>
    <t>Plaća za redovan rad</t>
  </si>
  <si>
    <t>Naknade građanima i kućanstvima u naravi</t>
  </si>
  <si>
    <t xml:space="preserve">Plaća                                           </t>
  </si>
  <si>
    <t>Prijevozna sredstva</t>
  </si>
  <si>
    <t>Prijevozna sredstva u cestovnom prometu - bicikli</t>
  </si>
  <si>
    <t>Izvor              Opći prihodi i primici</t>
  </si>
  <si>
    <t>Kapitalni projekt 1007 05 Društveni centar Jedro</t>
  </si>
  <si>
    <t>Podlovni objekti</t>
  </si>
  <si>
    <t>Prirez i porez na dohodak od nesamostalnog rada</t>
  </si>
  <si>
    <t>Samostalni porezi na nepokretnu imovinu</t>
  </si>
  <si>
    <t>Povremeni porezi na imovinu</t>
  </si>
  <si>
    <t xml:space="preserve">Porez na promet                                      </t>
  </si>
  <si>
    <t>Porez na korištenje dobara ili izvođenje aktivnosti</t>
  </si>
  <si>
    <t>Tekuće pomoći od međunarodnih organizacija</t>
  </si>
  <si>
    <t>Tekuće pomoći iz proračuna</t>
  </si>
  <si>
    <t>Kapitelne pomoći od ostalih subjekata unutar općeg proračuna</t>
  </si>
  <si>
    <t xml:space="preserve">Prihodi od zateznih kamata                                   </t>
  </si>
  <si>
    <t xml:space="preserve">Naknade za koncesije                                    </t>
  </si>
  <si>
    <t>Prihodi od zakupa i iznajmljivanja imovine</t>
  </si>
  <si>
    <t>Naknada za korištenje nefinancijske imovine</t>
  </si>
  <si>
    <t>Ostali prihodi od ne.imovine-legali.</t>
  </si>
  <si>
    <t>Ostale upravne pristojbe i naknade</t>
  </si>
  <si>
    <t xml:space="preserve">Ostale pristojbe i naknade-boravišna                                                         </t>
  </si>
  <si>
    <t>Prihodi od vodnog gospodarstva</t>
  </si>
  <si>
    <t xml:space="preserve">Ostali nespomenuti prihodi                                 </t>
  </si>
  <si>
    <t xml:space="preserve">Komunalni doprinosi                           </t>
  </si>
  <si>
    <t xml:space="preserve">Komunalne naknade                              </t>
  </si>
  <si>
    <t xml:space="preserve">Prihodi od pruženih usluga                          </t>
  </si>
  <si>
    <t>Kazne za prekršaje u prometu</t>
  </si>
  <si>
    <t>Ostali prihodi - trošak ovrhe</t>
  </si>
  <si>
    <t xml:space="preserve">Zemljište                          </t>
  </si>
  <si>
    <t xml:space="preserve">Plaće za redovan rad                              </t>
  </si>
  <si>
    <t xml:space="preserve">Ostali rashodi za zaposlene                                       </t>
  </si>
  <si>
    <t>Doprinosi za obvezno zdravstveno osiguranje</t>
  </si>
  <si>
    <t xml:space="preserve">Službena putovanja                         </t>
  </si>
  <si>
    <t xml:space="preserve">Energija                                                     </t>
  </si>
  <si>
    <t>Materijal i djelovi za tekuće i investicijsko održavanje</t>
  </si>
  <si>
    <t xml:space="preserve">Sitni inventar i auto gume                            </t>
  </si>
  <si>
    <t>Službena, radna i zaštitna odjeća i obuća</t>
  </si>
  <si>
    <t xml:space="preserve">Komunalne usluge                           </t>
  </si>
  <si>
    <t xml:space="preserve">Zakupnine i najamnine                               </t>
  </si>
  <si>
    <t>zdravstvene i veterinarske usluge</t>
  </si>
  <si>
    <t xml:space="preserve">Računalne usluge                           </t>
  </si>
  <si>
    <t xml:space="preserve">Ostale usluge                                </t>
  </si>
  <si>
    <t>Naknada za rad predstavničkih i izvršnog tijela, povjerenstava i sl</t>
  </si>
  <si>
    <t xml:space="preserve">Premije osiguranja                               </t>
  </si>
  <si>
    <t xml:space="preserve">Reprezentacija                                 </t>
  </si>
  <si>
    <t xml:space="preserve">Tuzemne članarine                                            </t>
  </si>
  <si>
    <t xml:space="preserve">Pristojbe i naknade                               </t>
  </si>
  <si>
    <t>Bankarske usluge i usluge platnog prometa</t>
  </si>
  <si>
    <t xml:space="preserve">Zatezne kamate                            </t>
  </si>
  <si>
    <t>Tekuće pomoći unutar općeg proračuna</t>
  </si>
  <si>
    <t>Naknade građanima i kućanstvima u novcu</t>
  </si>
  <si>
    <t xml:space="preserve">Tekuće donacije u novcu                                 </t>
  </si>
  <si>
    <t xml:space="preserve">Zemljište                                            </t>
  </si>
  <si>
    <t xml:space="preserve">Poslovni objekti                                        </t>
  </si>
  <si>
    <t>Ceste, željeznice i ostali prometni objekti</t>
  </si>
  <si>
    <t xml:space="preserve">Ostali građevinski objekti                                                   </t>
  </si>
  <si>
    <t>Prijevozna sredstva u cestovnom prometu</t>
  </si>
  <si>
    <t>Umje. Litera. i znan. Djela-prostorni planovi</t>
  </si>
  <si>
    <t>Ostala nematerijala proizvedena imovina</t>
  </si>
  <si>
    <t>C</t>
  </si>
  <si>
    <t>RASPOLOŽIVA SREDSTVA IZ PRETHODNE GODINE</t>
  </si>
  <si>
    <t>Naknade za rad predstavničkih i izvršnih tijela, povjerenstava i sl.</t>
  </si>
  <si>
    <t xml:space="preserve">Komunikacijska oprema             </t>
  </si>
  <si>
    <t>Kapitalne donacije neprofitnim organizacijama</t>
  </si>
  <si>
    <t xml:space="preserve">Kapitalne donacije                              </t>
  </si>
  <si>
    <t>Višak prihoda iz prethodne godine</t>
  </si>
  <si>
    <t>Prihodi za posebe namjene</t>
  </si>
  <si>
    <t>Prihodi za poseben namjene</t>
  </si>
  <si>
    <t>Primljeni krediti i zajmovi od kreditnih i ostalih fin.institucija u javnom sektoru</t>
  </si>
  <si>
    <t>Primljeni krediti od kreditnih institucija u janom sektoru</t>
  </si>
  <si>
    <t>Primljeni krediti od tuzemnih kreditnih institucija izvan javnog sektora</t>
  </si>
  <si>
    <t>Primljeni krediti i zajmovi od kredinih i ostalih financijskih institucija izvan javnog sektora</t>
  </si>
  <si>
    <t>Vlastiti izvori i ispravak vlastitih izvora</t>
  </si>
  <si>
    <t xml:space="preserve">Vlastiti izvori                                             </t>
  </si>
  <si>
    <t>Program    1008  Uređenje arheološko-rekreacijskog parka</t>
  </si>
  <si>
    <t xml:space="preserve">Kapitalni projekt    1009 02     Prezentacijski centar Amphorarium </t>
  </si>
  <si>
    <r>
      <t xml:space="preserve">Kapitalni projekt  </t>
    </r>
    <r>
      <rPr>
        <b/>
        <sz val="9"/>
        <color indexed="8"/>
        <rFont val="Calibri"/>
        <family val="2"/>
      </rPr>
      <t xml:space="preserve">  1009 03     Uređenje obale Murterski škoji</t>
    </r>
  </si>
  <si>
    <t>Kapitalni projekt    1009 01  Jadranski centar za održivi razvoj otoka i priobalja</t>
  </si>
  <si>
    <r>
      <t xml:space="preserve">Kapitalni projekt k   </t>
    </r>
    <r>
      <rPr>
        <b/>
        <sz val="9"/>
        <color indexed="8"/>
        <rFont val="Calibri"/>
        <family val="2"/>
      </rPr>
      <t>1010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</si>
  <si>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1010 02     Sanacija odlagališta Hripe</t>
    </r>
  </si>
  <si>
    <r>
      <t xml:space="preserve">   </t>
    </r>
    <r>
      <rPr>
        <b/>
        <sz val="9"/>
        <color indexed="8"/>
        <rFont val="Calibri"/>
        <family val="2"/>
      </rPr>
      <t>1010 03       Deratizacija i dezinsekcija</t>
    </r>
  </si>
  <si>
    <r>
      <t xml:space="preserve">   </t>
    </r>
    <r>
      <rPr>
        <b/>
        <sz val="10"/>
        <color indexed="8"/>
        <rFont val="Calibri"/>
        <family val="2"/>
      </rPr>
      <t xml:space="preserve">1013 02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</si>
  <si>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1013 03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</si>
  <si>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1013 04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</si>
  <si>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1013 05 </t>
    </r>
    <r>
      <rPr>
        <b/>
        <sz val="9"/>
        <color indexed="8"/>
        <rFont val="Calibri"/>
        <family val="2"/>
      </rPr>
      <t xml:space="preserve">    Potpore za novorođeno dijete</t>
    </r>
  </si>
  <si>
    <t>Program  1014   Javne potrebe ostalih udruga građana, pravnih i fizičkih osoba</t>
  </si>
  <si>
    <t xml:space="preserve">   1014 01   Hvidra, Dragovoljci i Veterani</t>
  </si>
  <si>
    <t>Aktivnost     1014 02  Financiranje rada LAG-a</t>
  </si>
  <si>
    <t xml:space="preserve">   1014 03  Financiranje rada vjerske zajednice</t>
  </si>
  <si>
    <t xml:space="preserve">   1014  04  Financiranje udruge Argonauta</t>
  </si>
  <si>
    <t xml:space="preserve">   1014  05 Rad mjesnog odbora</t>
  </si>
  <si>
    <t xml:space="preserve">   1014 06   Ostale tekuće donacije</t>
  </si>
  <si>
    <t>Program   1015   Promicanje kulture</t>
  </si>
  <si>
    <r>
      <t xml:space="preserve">   </t>
    </r>
    <r>
      <rPr>
        <b/>
        <sz val="10"/>
        <color indexed="8"/>
        <rFont val="Calibri"/>
        <family val="2"/>
      </rPr>
      <t xml:space="preserve">1015 01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</si>
  <si>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1015 02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</si>
  <si>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1015 03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</si>
  <si>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1015 04 </t>
    </r>
    <r>
      <rPr>
        <b/>
        <sz val="9"/>
        <rFont val="Calibri"/>
        <family val="2"/>
      </rPr>
      <t xml:space="preserve">   Pokladni odbor</t>
    </r>
  </si>
  <si>
    <t>Program   1016   Razvoj sporta i rekreacije</t>
  </si>
  <si>
    <t>Kapitalni projekt   1016 01   Izgradnja športskog centra Murterski škoji</t>
  </si>
  <si>
    <t>Oprema za grijanje i hlađenje</t>
  </si>
  <si>
    <t>Rashodi za dod.ulaganja na nefinancijskoj imovini</t>
  </si>
  <si>
    <r>
      <t xml:space="preserve">   </t>
    </r>
    <r>
      <rPr>
        <b/>
        <sz val="10"/>
        <color indexed="8"/>
        <rFont val="Calibri"/>
        <family val="2"/>
      </rPr>
      <t xml:space="preserve">1016 01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</si>
  <si>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1016  02     Djelatnost udruge Latinsko idro</t>
  </si>
  <si>
    <t>Kapitalne pomoći od međunarodnih organizacija</t>
  </si>
  <si>
    <t>OPĆINE MURTER-KORNATI ZA 2020.GODINU</t>
  </si>
  <si>
    <t>Oprema za održavanje i zaštitu</t>
  </si>
  <si>
    <t>Članak 1.</t>
  </si>
  <si>
    <t>Članak 2.</t>
  </si>
  <si>
    <t xml:space="preserve">RAZLIKA: VIŠAK/MANJAK                            </t>
  </si>
  <si>
    <t xml:space="preserve">Izvorni plan </t>
  </si>
  <si>
    <t xml:space="preserve">Izvršenje za </t>
  </si>
  <si>
    <t>izvj. razdoblje</t>
  </si>
  <si>
    <t>Indeks</t>
  </si>
  <si>
    <t>(2/1)</t>
  </si>
  <si>
    <t>Izvršenje za</t>
  </si>
  <si>
    <t>izvještajno razdoblje</t>
  </si>
  <si>
    <t>Tekući plan</t>
  </si>
  <si>
    <t>izvj.razdob.preth.god.</t>
  </si>
  <si>
    <t xml:space="preserve">Tekući plan </t>
  </si>
  <si>
    <t>Ostali neraspoređeni prihodi od poreza</t>
  </si>
  <si>
    <t>Ostali prihodi od poreza</t>
  </si>
  <si>
    <t>Županijske,gradske i općinske pristojbe i naknade</t>
  </si>
  <si>
    <t>Naknade troškova osobama izvan radnog odnosa</t>
  </si>
  <si>
    <t>Ostali nespomenuti finacijski rashodi</t>
  </si>
  <si>
    <t>POLUGODIŠNJI IZVJEŠTAJ O IZVRŠENJU PRORAČUNA</t>
  </si>
  <si>
    <t xml:space="preserve">Kapitalne pomoći od institucija i tijela EU </t>
  </si>
  <si>
    <t>Naknade od financijske imovine</t>
  </si>
  <si>
    <t>Ostala prava</t>
  </si>
  <si>
    <t>4/1</t>
  </si>
  <si>
    <t>4/3</t>
  </si>
  <si>
    <t>OPĆINA MURTER-KORNATI</t>
  </si>
  <si>
    <t>OIB: 95623894063</t>
  </si>
  <si>
    <t>MB: 02669722</t>
  </si>
  <si>
    <t>Rashodi prema funkcijskoj klasifikaciji</t>
  </si>
  <si>
    <t>Račun/Opis</t>
  </si>
  <si>
    <t>Izvorni plan</t>
  </si>
  <si>
    <t>Indeks   2/1</t>
  </si>
  <si>
    <t>Funkcijska klasifikacija  SVEUKUPNI RASHODI</t>
  </si>
  <si>
    <t>Funkcijska klasifikacija 01 Opće javne usluge</t>
  </si>
  <si>
    <t>Funkcijska klasifikacija 03 Javni red i sigurnost</t>
  </si>
  <si>
    <t>Funkcijska klasifikacija 04 Ekonomski poslovi</t>
  </si>
  <si>
    <t>Funkcijska klasifikacija 05 Zaštita okoliša</t>
  </si>
  <si>
    <t>Funkcijska klasifikacija 06 Usluge unapređenja stanovanja i zajednice</t>
  </si>
  <si>
    <t>Funkcijska klasifikacija 07 Zdravstvo</t>
  </si>
  <si>
    <t>Funkcijska klasifikacija 08 "Rekreacija, kultura i religija"</t>
  </si>
  <si>
    <t>Funkcijska klasifikacija 09 Obrazovanje</t>
  </si>
  <si>
    <t>Funkcijska klasifikacija 10 Socijalna zaštita</t>
  </si>
  <si>
    <t>za razdoblje od 01.01. do 30.06.2020.</t>
  </si>
  <si>
    <t>Izvršenje       2020.</t>
  </si>
  <si>
    <t>Prihodi i rashodi prema izvorima financiranja</t>
  </si>
  <si>
    <t>Račun / opis</t>
  </si>
  <si>
    <t>Indeks  2/1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</si>
  <si>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</si>
  <si>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</si>
  <si>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</si>
  <si>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</si>
  <si>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4. PRIHODI ZA POSEBNE NAMJENE</t>
  </si>
  <si>
    <t>Izvor 4.2. KOMUNALNA NAKNADA</t>
  </si>
  <si>
    <t>Izvor 4.3. KOMUNALNI DOPRINOS</t>
  </si>
  <si>
    <t>Izvor 4.4. PRIHODI OD KONCESIJA - POMORSKO DOBRO</t>
  </si>
  <si>
    <t>Izvor 4.6. NAKNADA ZA LEGALIZACIJU</t>
  </si>
  <si>
    <t>Izvor 4.8. VODNI DOPRINOS</t>
  </si>
  <si>
    <t>Izvor 5. POMOĆI</t>
  </si>
  <si>
    <t>Izvor 6. DONACIJE</t>
  </si>
  <si>
    <t>Izvor 8. NAMJENSKI PRIHODI OD ZADUŽIVANJA</t>
  </si>
  <si>
    <t/>
  </si>
  <si>
    <t xml:space="preserve"> SVEUKUPNI RASHODI</t>
  </si>
  <si>
    <t>Izvor 9. VIŠAK SREDSTAVA PRENESEN IZ RANIJIH GODINA</t>
  </si>
  <si>
    <t>Izvršenje     2020.</t>
  </si>
  <si>
    <t>Izvorni plan   2020.</t>
  </si>
  <si>
    <t>Ostale komunalne usluge san.odlagalšta</t>
  </si>
  <si>
    <t>Izvršenje</t>
  </si>
  <si>
    <t>RAZDJEL            001    OPĆINSKO VIJEĆE</t>
  </si>
  <si>
    <t xml:space="preserve">RAZDJEL            002     JEDINSTVENI UPRAVNI ODJEL </t>
  </si>
  <si>
    <t>POSEBNI DIO-organizacijska klasifikacija</t>
  </si>
  <si>
    <t xml:space="preserve">Polugodišnje izvješće o izvršenju proračuna Općine Murter-Kornati za 2020. godinu </t>
  </si>
  <si>
    <t xml:space="preserve">Ostali finacijski rashodi                </t>
  </si>
  <si>
    <t xml:space="preserve">Ostala prava                                 </t>
  </si>
  <si>
    <t>IZVJEŠTAJ</t>
  </si>
  <si>
    <t>o danim jamstvima i izdacima po jamstvima</t>
  </si>
  <si>
    <t>Redni broj</t>
  </si>
  <si>
    <t xml:space="preserve">Datum odluke predstavničkog tijela </t>
  </si>
  <si>
    <t>Datum sulasnosti Ministarstva financija o davanju jamstava</t>
  </si>
  <si>
    <t>Datum sklapanja ugovora o jamstvu s korisnikom kredita</t>
  </si>
  <si>
    <t>Naziv financijske institucije u čiju korist se daje jamstvo</t>
  </si>
  <si>
    <t>Naziv korisnika kredita odnosno dužnika i namjena kredita</t>
  </si>
  <si>
    <t>Valutna jedinica</t>
  </si>
  <si>
    <t>Iznos jamstva u valuti</t>
  </si>
  <si>
    <t>Iznos jamstva u kunama</t>
  </si>
  <si>
    <t>Stanje jamstva na kraju izvještajnog razdoblja</t>
  </si>
  <si>
    <t>Posljednja godina dospijeća</t>
  </si>
  <si>
    <t>1.</t>
  </si>
  <si>
    <t xml:space="preserve"> - </t>
  </si>
  <si>
    <t xml:space="preserve">  -</t>
  </si>
  <si>
    <t xml:space="preserve">  - </t>
  </si>
  <si>
    <t>od 01.01. - 31.12.2020.</t>
  </si>
  <si>
    <t>Općina Murter-Kornati u 2020. godini nije davala jamstva.</t>
  </si>
  <si>
    <t xml:space="preserve">Vlastiti izvori iz proračuna                                              </t>
  </si>
  <si>
    <t>Pristojbe i naknade</t>
  </si>
  <si>
    <t>Kapitalne pomoći proračunu iz dr. proračuna</t>
  </si>
  <si>
    <t xml:space="preserve">Kapitalne donacije                                              </t>
  </si>
  <si>
    <t xml:space="preserve">Ostale kazne                                   </t>
  </si>
  <si>
    <t xml:space="preserve">Knjige                                                                                                                    </t>
  </si>
  <si>
    <t>Izvršenje za izvještajno razdoblje prethodne godine</t>
  </si>
  <si>
    <t xml:space="preserve">Tekući plan  2020                </t>
  </si>
  <si>
    <t>Izvršenje za izvještajno razdoblje</t>
  </si>
  <si>
    <t>3/1</t>
  </si>
  <si>
    <t>3/2</t>
  </si>
  <si>
    <t>Izvještaj o izvršenju proračuna za razdoblje od 01.01. do 30.06.2020 god.</t>
  </si>
  <si>
    <t>Izvještaj</t>
  </si>
  <si>
    <t>01.01.2020.-30.06.2020.</t>
  </si>
  <si>
    <t xml:space="preserve">o provedbi Plana razvojnih programa Općine Murter- Kornati za razdoblje od </t>
  </si>
  <si>
    <t>Na temelju članka 109. stavka 2.  Zakona o proračunu ("Narodne novine" br. 87/08., 136/12. i 15/15), i članka 15. stavka 3. Pravilnika o polugodišnjem i godišnjem izvještaju o izvršenju proračuna("Narodne novine" broj 24/13) i članka 44.Statuta Općine Murter-Kornati ("Službeni glasnik Općine Murter-Kornati" br. 1/17, 2/18, 7/18, 1/19 – pročišćeni tekst i 1/20) načelnik Općine Murter-Kornati, podnosi</t>
  </si>
  <si>
    <t>Ovaj Godišnji izvještaj o izvršenju Proračuna Općine Murter-Kornati za 2020. godinu obajvit će se u "Službenom glasniku Općine Murter-Kornati".</t>
  </si>
  <si>
    <t>KLASA: 400-08/10-01/04</t>
  </si>
  <si>
    <t>URBROJ: 2182/18-03/1-20-1</t>
  </si>
  <si>
    <t>Murter, 17.rujna 2020. godine</t>
  </si>
  <si>
    <t>OPĆINSKI NAČELNIK</t>
  </si>
  <si>
    <t>Toni Turčinov, mag.ing.agr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</si>
</sst>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  <numFmt numFmtId="186" formatCode="#,##0.0000"/>
    <numFmt numFmtId="187" formatCode="#,##0.00000"/>
  </numFmts>
  <fonts count="66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42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4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2" fillId="43" borderId="12" xfId="0" applyFont="1" applyFill="1" applyBorder="1" applyAlignment="1">
      <alignment/>
    </xf>
    <xf numFmtId="3" fontId="1" fillId="43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3" fontId="3" fillId="44" borderId="1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4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9" fillId="43" borderId="12" xfId="0" applyFont="1" applyFill="1" applyBorder="1" applyAlignment="1">
      <alignment horizontal="left"/>
    </xf>
    <xf numFmtId="0" fontId="7" fillId="43" borderId="12" xfId="0" applyFont="1" applyFill="1" applyBorder="1" applyAlignment="1">
      <alignment/>
    </xf>
    <xf numFmtId="0" fontId="39" fillId="43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4" xfId="0" applyNumberFormat="1" applyFont="1" applyFill="1" applyBorder="1" applyAlignment="1">
      <alignment/>
    </xf>
    <xf numFmtId="3" fontId="9" fillId="43" borderId="12" xfId="0" applyNumberFormat="1" applyFont="1" applyFill="1" applyBorder="1" applyAlignment="1">
      <alignment/>
    </xf>
    <xf numFmtId="3" fontId="3" fillId="44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21" xfId="0" applyFont="1" applyFill="1" applyBorder="1" applyAlignment="1">
      <alignment/>
    </xf>
    <xf numFmtId="3" fontId="1" fillId="46" borderId="14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1" fillId="43" borderId="12" xfId="0" applyFont="1" applyFill="1" applyBorder="1" applyAlignment="1">
      <alignment horizontal="left"/>
    </xf>
    <xf numFmtId="3" fontId="3" fillId="40" borderId="14" xfId="0" applyNumberFormat="1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1" fillId="40" borderId="24" xfId="0" applyNumberFormat="1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3" fillId="0" borderId="17" xfId="0" applyFont="1" applyBorder="1" applyAlignment="1">
      <alignment/>
    </xf>
    <xf numFmtId="0" fontId="40" fillId="40" borderId="20" xfId="0" applyFont="1" applyFill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3" fontId="3" fillId="0" borderId="12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44" borderId="12" xfId="0" applyNumberFormat="1" applyFont="1" applyFill="1" applyBorder="1" applyAlignment="1">
      <alignment/>
    </xf>
    <xf numFmtId="0" fontId="3" fillId="44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3" fillId="4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39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0" fontId="1" fillId="43" borderId="21" xfId="0" applyFont="1" applyFill="1" applyBorder="1" applyAlignment="1">
      <alignment horizontal="left"/>
    </xf>
    <xf numFmtId="0" fontId="3" fillId="44" borderId="11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20" xfId="0" applyFont="1" applyFill="1" applyBorder="1" applyAlignment="1">
      <alignment/>
    </xf>
    <xf numFmtId="0" fontId="3" fillId="27" borderId="20" xfId="0" applyFont="1" applyFill="1" applyBorder="1" applyAlignment="1">
      <alignment/>
    </xf>
    <xf numFmtId="3" fontId="3" fillId="27" borderId="24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43" borderId="12" xfId="0" applyFont="1" applyFill="1" applyBorder="1" applyAlignment="1">
      <alignment horizontal="left"/>
    </xf>
    <xf numFmtId="0" fontId="3" fillId="4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43" borderId="12" xfId="0" applyFont="1" applyFill="1" applyBorder="1" applyAlignment="1">
      <alignment horizontal="left"/>
    </xf>
    <xf numFmtId="3" fontId="1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7" borderId="11" xfId="0" applyNumberFormat="1" applyFont="1" applyFill="1" applyBorder="1" applyAlignment="1">
      <alignment/>
    </xf>
    <xf numFmtId="3" fontId="1" fillId="47" borderId="10" xfId="0" applyNumberFormat="1" applyFont="1" applyFill="1" applyBorder="1" applyAlignment="1">
      <alignment/>
    </xf>
    <xf numFmtId="0" fontId="2" fillId="47" borderId="12" xfId="0" applyFont="1" applyFill="1" applyBorder="1" applyAlignment="1">
      <alignment horizontal="left"/>
    </xf>
    <xf numFmtId="0" fontId="0" fillId="47" borderId="12" xfId="0" applyFont="1" applyFill="1" applyBorder="1" applyAlignment="1">
      <alignment/>
    </xf>
    <xf numFmtId="0" fontId="3" fillId="44" borderId="20" xfId="0" applyFont="1" applyFill="1" applyBorder="1" applyAlignment="1">
      <alignment horizontal="left"/>
    </xf>
    <xf numFmtId="0" fontId="3" fillId="44" borderId="24" xfId="0" applyFont="1" applyFill="1" applyBorder="1" applyAlignment="1">
      <alignment horizontal="left"/>
    </xf>
    <xf numFmtId="3" fontId="3" fillId="44" borderId="10" xfId="0" applyNumberFormat="1" applyFont="1" applyFill="1" applyBorder="1" applyAlignment="1">
      <alignment horizontal="right"/>
    </xf>
    <xf numFmtId="3" fontId="3" fillId="44" borderId="12" xfId="0" applyNumberFormat="1" applyFont="1" applyFill="1" applyBorder="1" applyAlignment="1">
      <alignment horizontal="right"/>
    </xf>
    <xf numFmtId="3" fontId="1" fillId="39" borderId="12" xfId="0" applyNumberFormat="1" applyFont="1" applyFill="1" applyBorder="1" applyAlignment="1">
      <alignment horizontal="right"/>
    </xf>
    <xf numFmtId="3" fontId="1" fillId="40" borderId="14" xfId="0" applyNumberFormat="1" applyFont="1" applyFill="1" applyBorder="1" applyAlignment="1" quotePrefix="1">
      <alignment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39" borderId="18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41" borderId="11" xfId="0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1" fillId="43" borderId="12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3" fontId="1" fillId="46" borderId="10" xfId="0" applyNumberFormat="1" applyFont="1" applyFill="1" applyBorder="1" applyAlignment="1">
      <alignment/>
    </xf>
    <xf numFmtId="3" fontId="3" fillId="40" borderId="13" xfId="0" applyNumberFormat="1" applyFont="1" applyFill="1" applyBorder="1" applyAlignment="1">
      <alignment/>
    </xf>
    <xf numFmtId="3" fontId="3" fillId="40" borderId="20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40" borderId="13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0" fontId="9" fillId="40" borderId="22" xfId="0" applyFont="1" applyFill="1" applyBorder="1" applyAlignment="1">
      <alignment horizontal="left"/>
    </xf>
    <xf numFmtId="0" fontId="63" fillId="40" borderId="20" xfId="0" applyFont="1" applyFill="1" applyBorder="1" applyAlignment="1">
      <alignment/>
    </xf>
    <xf numFmtId="0" fontId="3" fillId="44" borderId="21" xfId="0" applyFont="1" applyFill="1" applyBorder="1" applyAlignment="1">
      <alignment horizontal="left"/>
    </xf>
    <xf numFmtId="0" fontId="3" fillId="44" borderId="21" xfId="0" applyFont="1" applyFill="1" applyBorder="1" applyAlignment="1">
      <alignment/>
    </xf>
    <xf numFmtId="3" fontId="3" fillId="44" borderId="21" xfId="0" applyNumberFormat="1" applyFont="1" applyFill="1" applyBorder="1" applyAlignment="1">
      <alignment/>
    </xf>
    <xf numFmtId="3" fontId="3" fillId="27" borderId="20" xfId="0" applyNumberFormat="1" applyFont="1" applyFill="1" applyBorder="1" applyAlignment="1">
      <alignment/>
    </xf>
    <xf numFmtId="0" fontId="42" fillId="40" borderId="13" xfId="0" applyFont="1" applyFill="1" applyBorder="1" applyAlignment="1">
      <alignment/>
    </xf>
    <xf numFmtId="3" fontId="3" fillId="44" borderId="11" xfId="0" applyNumberFormat="1" applyFont="1" applyFill="1" applyBorder="1" applyAlignment="1">
      <alignment horizontal="right"/>
    </xf>
    <xf numFmtId="3" fontId="1" fillId="40" borderId="13" xfId="0" applyNumberFormat="1" applyFont="1" applyFill="1" applyBorder="1" applyAlignment="1" quotePrefix="1">
      <alignment/>
    </xf>
    <xf numFmtId="3" fontId="1" fillId="40" borderId="20" xfId="0" applyNumberFormat="1" applyFont="1" applyFill="1" applyBorder="1" applyAlignment="1" quotePrefix="1">
      <alignment/>
    </xf>
    <xf numFmtId="3" fontId="1" fillId="40" borderId="24" xfId="0" applyNumberFormat="1" applyFont="1" applyFill="1" applyBorder="1" applyAlignment="1" quotePrefix="1">
      <alignment/>
    </xf>
    <xf numFmtId="0" fontId="1" fillId="39" borderId="22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3" fontId="3" fillId="40" borderId="13" xfId="0" applyNumberFormat="1" applyFont="1" applyFill="1" applyBorder="1" applyAlignment="1">
      <alignment/>
    </xf>
    <xf numFmtId="3" fontId="1" fillId="39" borderId="22" xfId="0" applyNumberFormat="1" applyFont="1" applyFill="1" applyBorder="1" applyAlignment="1">
      <alignment horizontal="center"/>
    </xf>
    <xf numFmtId="3" fontId="1" fillId="39" borderId="18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3" fontId="1" fillId="4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49" fontId="1" fillId="39" borderId="2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1" fillId="41" borderId="1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4" fontId="3" fillId="44" borderId="10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3" fillId="4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vertical="center"/>
    </xf>
    <xf numFmtId="3" fontId="2" fillId="49" borderId="10" xfId="0" applyNumberFormat="1" applyFont="1" applyFill="1" applyBorder="1" applyAlignment="1">
      <alignment horizontal="right" vertical="center"/>
    </xf>
    <xf numFmtId="2" fontId="2" fillId="49" borderId="10" xfId="0" applyNumberFormat="1" applyFont="1" applyFill="1" applyBorder="1" applyAlignment="1">
      <alignment horizontal="right" vertical="center"/>
    </xf>
    <xf numFmtId="0" fontId="64" fillId="50" borderId="12" xfId="0" applyFont="1" applyFill="1" applyBorder="1" applyAlignment="1">
      <alignment vertical="center"/>
    </xf>
    <xf numFmtId="3" fontId="64" fillId="50" borderId="12" xfId="0" applyNumberFormat="1" applyFont="1" applyFill="1" applyBorder="1" applyAlignment="1">
      <alignment horizontal="right" vertical="center"/>
    </xf>
    <xf numFmtId="2" fontId="64" fillId="50" borderId="12" xfId="0" applyNumberFormat="1" applyFont="1" applyFill="1" applyBorder="1" applyAlignment="1">
      <alignment horizontal="right" vertical="center"/>
    </xf>
    <xf numFmtId="0" fontId="65" fillId="51" borderId="17" xfId="0" applyFont="1" applyFill="1" applyBorder="1" applyAlignment="1">
      <alignment vertical="center"/>
    </xf>
    <xf numFmtId="3" fontId="65" fillId="51" borderId="13" xfId="0" applyNumberFormat="1" applyFont="1" applyFill="1" applyBorder="1" applyAlignment="1">
      <alignment horizontal="right" vertical="center"/>
    </xf>
    <xf numFmtId="2" fontId="65" fillId="51" borderId="14" xfId="0" applyNumberFormat="1" applyFont="1" applyFill="1" applyBorder="1" applyAlignment="1">
      <alignment horizontal="right" vertical="center"/>
    </xf>
    <xf numFmtId="0" fontId="64" fillId="50" borderId="21" xfId="0" applyFont="1" applyFill="1" applyBorder="1" applyAlignment="1">
      <alignment vertical="center"/>
    </xf>
    <xf numFmtId="3" fontId="64" fillId="50" borderId="21" xfId="0" applyNumberFormat="1" applyFont="1" applyFill="1" applyBorder="1" applyAlignment="1">
      <alignment horizontal="right" vertical="center"/>
    </xf>
    <xf numFmtId="2" fontId="64" fillId="50" borderId="21" xfId="0" applyNumberFormat="1" applyFont="1" applyFill="1" applyBorder="1" applyAlignment="1">
      <alignment horizontal="right" vertical="center"/>
    </xf>
    <xf numFmtId="0" fontId="65" fillId="51" borderId="22" xfId="0" applyFont="1" applyFill="1" applyBorder="1" applyAlignment="1">
      <alignment vertical="center"/>
    </xf>
    <xf numFmtId="3" fontId="65" fillId="51" borderId="20" xfId="0" applyNumberFormat="1" applyFont="1" applyFill="1" applyBorder="1" applyAlignment="1">
      <alignment horizontal="right" vertical="center"/>
    </xf>
    <xf numFmtId="2" fontId="65" fillId="51" borderId="24" xfId="0" applyNumberFormat="1" applyFont="1" applyFill="1" applyBorder="1" applyAlignment="1">
      <alignment horizontal="right" vertical="center"/>
    </xf>
    <xf numFmtId="0" fontId="64" fillId="50" borderId="10" xfId="0" applyFont="1" applyFill="1" applyBorder="1" applyAlignment="1">
      <alignment vertical="center"/>
    </xf>
    <xf numFmtId="3" fontId="64" fillId="50" borderId="10" xfId="0" applyNumberFormat="1" applyFont="1" applyFill="1" applyBorder="1" applyAlignment="1">
      <alignment horizontal="right" vertical="center"/>
    </xf>
    <xf numFmtId="2" fontId="64" fillId="50" borderId="10" xfId="0" applyNumberFormat="1" applyFont="1" applyFill="1" applyBorder="1" applyAlignment="1">
      <alignment horizontal="right" vertical="center"/>
    </xf>
    <xf numFmtId="0" fontId="65" fillId="51" borderId="23" xfId="0" applyFont="1" applyFill="1" applyBorder="1" applyAlignment="1">
      <alignment vertical="center"/>
    </xf>
    <xf numFmtId="3" fontId="65" fillId="51" borderId="15" xfId="0" applyNumberFormat="1" applyFont="1" applyFill="1" applyBorder="1" applyAlignment="1">
      <alignment horizontal="right" vertical="center"/>
    </xf>
    <xf numFmtId="2" fontId="65" fillId="51" borderId="16" xfId="0" applyNumberFormat="1" applyFont="1" applyFill="1" applyBorder="1" applyAlignment="1">
      <alignment horizontal="right" vertical="center"/>
    </xf>
    <xf numFmtId="0" fontId="65" fillId="51" borderId="18" xfId="0" applyFont="1" applyFill="1" applyBorder="1" applyAlignment="1">
      <alignment vertical="center"/>
    </xf>
    <xf numFmtId="3" fontId="65" fillId="51" borderId="0" xfId="0" applyNumberFormat="1" applyFont="1" applyFill="1" applyBorder="1" applyAlignment="1">
      <alignment horizontal="right" vertical="center"/>
    </xf>
    <xf numFmtId="2" fontId="65" fillId="51" borderId="19" xfId="0" applyNumberFormat="1" applyFont="1" applyFill="1" applyBorder="1" applyAlignment="1">
      <alignment horizontal="right" vertical="center"/>
    </xf>
    <xf numFmtId="0" fontId="64" fillId="50" borderId="11" xfId="0" applyFont="1" applyFill="1" applyBorder="1" applyAlignment="1">
      <alignment vertical="center"/>
    </xf>
    <xf numFmtId="3" fontId="64" fillId="50" borderId="11" xfId="0" applyNumberFormat="1" applyFont="1" applyFill="1" applyBorder="1" applyAlignment="1">
      <alignment horizontal="right" vertical="center"/>
    </xf>
    <xf numFmtId="2" fontId="64" fillId="50" borderId="11" xfId="0" applyNumberFormat="1" applyFont="1" applyFill="1" applyBorder="1" applyAlignment="1">
      <alignment horizontal="right" vertical="center"/>
    </xf>
    <xf numFmtId="0" fontId="17" fillId="44" borderId="17" xfId="51" applyFont="1" applyFill="1" applyBorder="1" applyAlignment="1" applyProtection="1">
      <alignment horizontal="left"/>
      <protection/>
    </xf>
    <xf numFmtId="0" fontId="16" fillId="44" borderId="13" xfId="51" applyFill="1" applyBorder="1">
      <alignment/>
      <protection/>
    </xf>
    <xf numFmtId="3" fontId="17" fillId="44" borderId="13" xfId="51" applyNumberFormat="1" applyFont="1" applyFill="1" applyBorder="1" applyAlignment="1" applyProtection="1">
      <alignment horizontal="right"/>
      <protection/>
    </xf>
    <xf numFmtId="3" fontId="16" fillId="44" borderId="13" xfId="51" applyNumberFormat="1" applyFill="1" applyBorder="1">
      <alignment/>
      <protection/>
    </xf>
    <xf numFmtId="4" fontId="17" fillId="44" borderId="13" xfId="51" applyNumberFormat="1" applyFont="1" applyFill="1" applyBorder="1" applyAlignment="1" applyProtection="1">
      <alignment horizontal="right"/>
      <protection/>
    </xf>
    <xf numFmtId="0" fontId="3" fillId="42" borderId="21" xfId="0" applyFont="1" applyFill="1" applyBorder="1" applyAlignment="1">
      <alignment horizontal="left"/>
    </xf>
    <xf numFmtId="0" fontId="0" fillId="39" borderId="22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1" fillId="39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wrapText="1"/>
    </xf>
    <xf numFmtId="0" fontId="0" fillId="39" borderId="18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1" fillId="39" borderId="23" xfId="0" applyFont="1" applyFill="1" applyBorder="1" applyAlignment="1">
      <alignment wrapText="1"/>
    </xf>
    <xf numFmtId="0" fontId="0" fillId="39" borderId="23" xfId="0" applyFont="1" applyFill="1" applyBorder="1" applyAlignment="1">
      <alignment/>
    </xf>
    <xf numFmtId="0" fontId="1" fillId="39" borderId="15" xfId="0" applyFont="1" applyFill="1" applyBorder="1" applyAlignment="1">
      <alignment horizontal="left"/>
    </xf>
    <xf numFmtId="0" fontId="1" fillId="39" borderId="23" xfId="0" applyFont="1" applyFill="1" applyBorder="1" applyAlignment="1">
      <alignment horizontal="center"/>
    </xf>
    <xf numFmtId="2" fontId="2" fillId="40" borderId="11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1" fillId="44" borderId="0" xfId="0" applyFont="1" applyFill="1" applyBorder="1" applyAlignment="1">
      <alignment horizontal="left"/>
    </xf>
    <xf numFmtId="3" fontId="1" fillId="44" borderId="0" xfId="0" applyNumberFormat="1" applyFont="1" applyFill="1" applyBorder="1" applyAlignment="1">
      <alignment/>
    </xf>
    <xf numFmtId="2" fontId="1" fillId="44" borderId="0" xfId="0" applyNumberFormat="1" applyFont="1" applyFill="1" applyBorder="1" applyAlignment="1">
      <alignment/>
    </xf>
    <xf numFmtId="0" fontId="17" fillId="44" borderId="18" xfId="51" applyFont="1" applyFill="1" applyBorder="1" applyAlignment="1" applyProtection="1">
      <alignment horizontal="left"/>
      <protection/>
    </xf>
    <xf numFmtId="0" fontId="16" fillId="44" borderId="0" xfId="51" applyFill="1" applyBorder="1">
      <alignment/>
      <protection/>
    </xf>
    <xf numFmtId="3" fontId="17" fillId="44" borderId="0" xfId="51" applyNumberFormat="1" applyFont="1" applyFill="1" applyBorder="1" applyAlignment="1" applyProtection="1">
      <alignment horizontal="right"/>
      <protection/>
    </xf>
    <xf numFmtId="3" fontId="16" fillId="44" borderId="0" xfId="51" applyNumberFormat="1" applyFill="1" applyBorder="1">
      <alignment/>
      <protection/>
    </xf>
    <xf numFmtId="4" fontId="17" fillId="44" borderId="0" xfId="51" applyNumberFormat="1" applyFont="1" applyFill="1" applyBorder="1" applyAlignment="1" applyProtection="1">
      <alignment horizontal="right"/>
      <protection/>
    </xf>
    <xf numFmtId="4" fontId="17" fillId="44" borderId="20" xfId="51" applyNumberFormat="1" applyFont="1" applyFill="1" applyBorder="1" applyAlignment="1" applyProtection="1">
      <alignment horizontal="right"/>
      <protection/>
    </xf>
    <xf numFmtId="3" fontId="17" fillId="18" borderId="17" xfId="51" applyNumberFormat="1" applyFont="1" applyFill="1" applyBorder="1" applyAlignment="1" applyProtection="1">
      <alignment horizontal="right"/>
      <protection/>
    </xf>
    <xf numFmtId="3" fontId="17" fillId="18" borderId="14" xfId="51" applyNumberFormat="1" applyFont="1" applyFill="1" applyBorder="1">
      <alignment/>
      <protection/>
    </xf>
    <xf numFmtId="0" fontId="17" fillId="18" borderId="17" xfId="51" applyFont="1" applyFill="1" applyBorder="1" applyAlignment="1" applyProtection="1">
      <alignment horizontal="left"/>
      <protection/>
    </xf>
    <xf numFmtId="0" fontId="16" fillId="18" borderId="13" xfId="51" applyFill="1" applyBorder="1">
      <alignment/>
      <protection/>
    </xf>
    <xf numFmtId="3" fontId="17" fillId="18" borderId="13" xfId="51" applyNumberFormat="1" applyFont="1" applyFill="1" applyBorder="1" applyAlignment="1" applyProtection="1">
      <alignment horizontal="right"/>
      <protection/>
    </xf>
    <xf numFmtId="3" fontId="17" fillId="18" borderId="13" xfId="51" applyNumberFormat="1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11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17" fillId="44" borderId="13" xfId="51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Border="1" applyAlignment="1">
      <alignment/>
    </xf>
    <xf numFmtId="2" fontId="16" fillId="44" borderId="14" xfId="51" applyNumberFormat="1" applyFill="1" applyBorder="1" applyAlignment="1">
      <alignment horizontal="right"/>
      <protection/>
    </xf>
    <xf numFmtId="4" fontId="16" fillId="44" borderId="14" xfId="51" applyNumberFormat="1" applyFill="1" applyBorder="1" applyAlignment="1">
      <alignment horizontal="right"/>
      <protection/>
    </xf>
    <xf numFmtId="4" fontId="16" fillId="44" borderId="19" xfId="51" applyNumberFormat="1" applyFill="1" applyBorder="1" applyAlignment="1">
      <alignment horizontal="right"/>
      <protection/>
    </xf>
    <xf numFmtId="4" fontId="16" fillId="44" borderId="24" xfId="51" applyNumberFormat="1" applyFill="1" applyBorder="1" applyAlignment="1">
      <alignment horizontal="right"/>
      <protection/>
    </xf>
    <xf numFmtId="0" fontId="16" fillId="18" borderId="14" xfId="51" applyFill="1" applyBorder="1">
      <alignment/>
      <protection/>
    </xf>
    <xf numFmtId="3" fontId="3" fillId="0" borderId="17" xfId="0" applyNumberFormat="1" applyFont="1" applyBorder="1" applyAlignment="1">
      <alignment/>
    </xf>
    <xf numFmtId="3" fontId="1" fillId="39" borderId="2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43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2" fillId="40" borderId="11" xfId="0" applyNumberFormat="1" applyFont="1" applyFill="1" applyBorder="1" applyAlignment="1">
      <alignment/>
    </xf>
    <xf numFmtId="4" fontId="1" fillId="41" borderId="12" xfId="0" applyNumberFormat="1" applyFont="1" applyFill="1" applyBorder="1" applyAlignment="1">
      <alignment/>
    </xf>
    <xf numFmtId="4" fontId="1" fillId="46" borderId="14" xfId="0" applyNumberFormat="1" applyFont="1" applyFill="1" applyBorder="1" applyAlignment="1">
      <alignment/>
    </xf>
    <xf numFmtId="4" fontId="1" fillId="47" borderId="11" xfId="0" applyNumberFormat="1" applyFont="1" applyFill="1" applyBorder="1" applyAlignment="1">
      <alignment/>
    </xf>
    <xf numFmtId="4" fontId="1" fillId="39" borderId="12" xfId="0" applyNumberFormat="1" applyFont="1" applyFill="1" applyBorder="1" applyAlignment="1">
      <alignment/>
    </xf>
    <xf numFmtId="4" fontId="3" fillId="40" borderId="20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40" borderId="24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1" fillId="39" borderId="24" xfId="0" applyNumberFormat="1" applyFont="1" applyFill="1" applyBorder="1" applyAlignment="1">
      <alignment/>
    </xf>
    <xf numFmtId="4" fontId="1" fillId="40" borderId="24" xfId="0" applyNumberFormat="1" applyFont="1" applyFill="1" applyBorder="1" applyAlignment="1">
      <alignment/>
    </xf>
    <xf numFmtId="4" fontId="1" fillId="40" borderId="14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7" borderId="10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/>
    </xf>
    <xf numFmtId="4" fontId="1" fillId="40" borderId="12" xfId="0" applyNumberFormat="1" applyFont="1" applyFill="1" applyBorder="1" applyAlignment="1">
      <alignment/>
    </xf>
    <xf numFmtId="4" fontId="1" fillId="43" borderId="12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1" fillId="39" borderId="10" xfId="0" applyNumberFormat="1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4" fontId="9" fillId="39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1" fillId="43" borderId="10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9" fillId="43" borderId="1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3" fillId="44" borderId="21" xfId="0" applyNumberFormat="1" applyFont="1" applyFill="1" applyBorder="1" applyAlignment="1">
      <alignment/>
    </xf>
    <xf numFmtId="4" fontId="3" fillId="27" borderId="24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horizontal="right"/>
    </xf>
    <xf numFmtId="4" fontId="1" fillId="39" borderId="12" xfId="0" applyNumberFormat="1" applyFont="1" applyFill="1" applyBorder="1" applyAlignment="1">
      <alignment horizontal="right"/>
    </xf>
    <xf numFmtId="4" fontId="1" fillId="39" borderId="12" xfId="0" applyNumberFormat="1" applyFont="1" applyFill="1" applyBorder="1" applyAlignment="1" quotePrefix="1">
      <alignment/>
    </xf>
    <xf numFmtId="4" fontId="1" fillId="40" borderId="24" xfId="0" applyNumberFormat="1" applyFont="1" applyFill="1" applyBorder="1" applyAlignment="1" quotePrefix="1">
      <alignment/>
    </xf>
    <xf numFmtId="4" fontId="1" fillId="40" borderId="14" xfId="0" applyNumberFormat="1" applyFont="1" applyFill="1" applyBorder="1" applyAlignment="1" quotePrefix="1">
      <alignment/>
    </xf>
    <xf numFmtId="4" fontId="3" fillId="0" borderId="11" xfId="0" applyNumberFormat="1" applyFont="1" applyBorder="1" applyAlignment="1" quotePrefix="1">
      <alignment/>
    </xf>
    <xf numFmtId="3" fontId="1" fillId="41" borderId="11" xfId="0" applyNumberFormat="1" applyFont="1" applyFill="1" applyBorder="1" applyAlignment="1">
      <alignment/>
    </xf>
    <xf numFmtId="0" fontId="1" fillId="40" borderId="13" xfId="0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40" borderId="17" xfId="0" applyFont="1" applyFill="1" applyBorder="1" applyAlignment="1">
      <alignment/>
    </xf>
    <xf numFmtId="0" fontId="1" fillId="39" borderId="12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wrapText="1"/>
    </xf>
    <xf numFmtId="0" fontId="1" fillId="39" borderId="18" xfId="0" applyFont="1" applyFill="1" applyBorder="1" applyAlignment="1">
      <alignment horizontal="center" wrapText="1"/>
    </xf>
    <xf numFmtId="0" fontId="1" fillId="39" borderId="2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0" fillId="0" borderId="0" xfId="0" applyFont="1" applyAlignment="1">
      <alignment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3" fillId="0" borderId="0" xfId="0" applyNumberFormat="1" applyFont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15" fillId="0" borderId="0" xfId="0" applyFont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9" borderId="23" xfId="0" applyFont="1" applyFill="1" applyBorder="1" applyAlignment="1">
      <alignment horizontal="center" wrapText="1"/>
    </xf>
    <xf numFmtId="0" fontId="3" fillId="39" borderId="15" xfId="0" applyFont="1" applyFill="1" applyBorder="1" applyAlignment="1">
      <alignment horizontal="center" wrapText="1"/>
    </xf>
    <xf numFmtId="0" fontId="3" fillId="39" borderId="16" xfId="0" applyFont="1" applyFill="1" applyBorder="1" applyAlignment="1">
      <alignment horizontal="center" wrapText="1"/>
    </xf>
    <xf numFmtId="0" fontId="1" fillId="43" borderId="12" xfId="0" applyFont="1" applyFill="1" applyBorder="1" applyAlignment="1">
      <alignment horizontal="left"/>
    </xf>
    <xf numFmtId="0" fontId="2" fillId="47" borderId="12" xfId="0" applyFont="1" applyFill="1" applyBorder="1" applyAlignment="1">
      <alignment horizontal="left"/>
    </xf>
    <xf numFmtId="0" fontId="2" fillId="47" borderId="10" xfId="0" applyFont="1" applyFill="1" applyBorder="1" applyAlignment="1">
      <alignment horizontal="left"/>
    </xf>
    <xf numFmtId="0" fontId="1" fillId="43" borderId="22" xfId="0" applyFont="1" applyFill="1" applyBorder="1" applyAlignment="1">
      <alignment horizontal="left"/>
    </xf>
    <xf numFmtId="0" fontId="1" fillId="43" borderId="20" xfId="0" applyFont="1" applyFill="1" applyBorder="1" applyAlignment="1">
      <alignment horizontal="left"/>
    </xf>
    <xf numFmtId="0" fontId="1" fillId="43" borderId="24" xfId="0" applyFont="1" applyFill="1" applyBorder="1" applyAlignment="1">
      <alignment horizontal="left"/>
    </xf>
    <xf numFmtId="0" fontId="2" fillId="47" borderId="17" xfId="0" applyFont="1" applyFill="1" applyBorder="1" applyAlignment="1">
      <alignment horizontal="left"/>
    </xf>
    <xf numFmtId="0" fontId="2" fillId="47" borderId="13" xfId="0" applyFont="1" applyFill="1" applyBorder="1" applyAlignment="1">
      <alignment horizontal="left"/>
    </xf>
    <xf numFmtId="0" fontId="2" fillId="47" borderId="14" xfId="0" applyFont="1" applyFill="1" applyBorder="1" applyAlignment="1">
      <alignment horizontal="left"/>
    </xf>
    <xf numFmtId="0" fontId="2" fillId="47" borderId="11" xfId="0" applyFont="1" applyFill="1" applyBorder="1" applyAlignment="1">
      <alignment horizontal="left"/>
    </xf>
    <xf numFmtId="0" fontId="2" fillId="47" borderId="23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41" borderId="17" xfId="0" applyFont="1" applyFill="1" applyBorder="1" applyAlignment="1">
      <alignment horizontal="left"/>
    </xf>
    <xf numFmtId="4" fontId="17" fillId="18" borderId="17" xfId="51" applyNumberFormat="1" applyFont="1" applyFill="1" applyBorder="1" applyAlignment="1" applyProtection="1">
      <alignment horizontal="right"/>
      <protection/>
    </xf>
    <xf numFmtId="4" fontId="17" fillId="18" borderId="14" xfId="51" applyNumberFormat="1" applyFont="1" applyFill="1" applyBorder="1" applyAlignment="1" applyProtection="1">
      <alignment horizontal="right"/>
      <protection/>
    </xf>
    <xf numFmtId="4" fontId="19" fillId="18" borderId="17" xfId="0" applyNumberFormat="1" applyFont="1" applyFill="1" applyBorder="1" applyAlignment="1">
      <alignment horizontal="right"/>
    </xf>
    <xf numFmtId="4" fontId="19" fillId="18" borderId="14" xfId="0" applyNumberFormat="1" applyFont="1" applyFill="1" applyBorder="1" applyAlignment="1">
      <alignment horizontal="right"/>
    </xf>
    <xf numFmtId="0" fontId="17" fillId="18" borderId="11" xfId="51" applyFont="1" applyFill="1" applyBorder="1" applyAlignment="1" applyProtection="1">
      <alignment horizontal="left"/>
      <protection/>
    </xf>
    <xf numFmtId="0" fontId="16" fillId="18" borderId="11" xfId="51" applyFill="1" applyBorder="1">
      <alignment/>
      <protection/>
    </xf>
    <xf numFmtId="3" fontId="19" fillId="18" borderId="17" xfId="0" applyNumberFormat="1" applyFont="1" applyFill="1" applyBorder="1" applyAlignment="1">
      <alignment horizontal="right" wrapText="1"/>
    </xf>
    <xf numFmtId="3" fontId="19" fillId="18" borderId="14" xfId="0" applyNumberFormat="1" applyFont="1" applyFill="1" applyBorder="1" applyAlignment="1">
      <alignment horizontal="right" wrapText="1"/>
    </xf>
    <xf numFmtId="3" fontId="19" fillId="18" borderId="17" xfId="0" applyNumberFormat="1" applyFont="1" applyFill="1" applyBorder="1" applyAlignment="1">
      <alignment horizontal="right"/>
    </xf>
    <xf numFmtId="3" fontId="19" fillId="18" borderId="13" xfId="0" applyNumberFormat="1" applyFont="1" applyFill="1" applyBorder="1" applyAlignment="1">
      <alignment horizontal="right"/>
    </xf>
    <xf numFmtId="0" fontId="17" fillId="11" borderId="21" xfId="51" applyFont="1" applyFill="1" applyBorder="1" applyAlignment="1" applyProtection="1">
      <alignment horizontal="left"/>
      <protection/>
    </xf>
    <xf numFmtId="0" fontId="16" fillId="11" borderId="21" xfId="51" applyFill="1" applyBorder="1">
      <alignment/>
      <protection/>
    </xf>
    <xf numFmtId="3" fontId="17" fillId="11" borderId="21" xfId="51" applyNumberFormat="1" applyFont="1" applyFill="1" applyBorder="1" applyAlignment="1" applyProtection="1">
      <alignment horizontal="right"/>
      <protection/>
    </xf>
    <xf numFmtId="3" fontId="16" fillId="11" borderId="21" xfId="51" applyNumberFormat="1" applyFill="1" applyBorder="1">
      <alignment/>
      <protection/>
    </xf>
    <xf numFmtId="4" fontId="17" fillId="11" borderId="21" xfId="51" applyNumberFormat="1" applyFont="1" applyFill="1" applyBorder="1" applyAlignment="1" applyProtection="1">
      <alignment horizontal="right"/>
      <protection/>
    </xf>
    <xf numFmtId="4" fontId="16" fillId="11" borderId="21" xfId="51" applyNumberFormat="1" applyFill="1" applyBorder="1" applyAlignment="1">
      <alignment horizontal="right"/>
      <protection/>
    </xf>
    <xf numFmtId="0" fontId="17" fillId="11" borderId="10" xfId="51" applyFont="1" applyFill="1" applyBorder="1" applyAlignment="1" applyProtection="1">
      <alignment horizontal="left"/>
      <protection/>
    </xf>
    <xf numFmtId="0" fontId="16" fillId="11" borderId="10" xfId="51" applyFill="1" applyBorder="1">
      <alignment/>
      <protection/>
    </xf>
    <xf numFmtId="3" fontId="17" fillId="11" borderId="10" xfId="51" applyNumberFormat="1" applyFont="1" applyFill="1" applyBorder="1" applyAlignment="1" applyProtection="1">
      <alignment horizontal="right"/>
      <protection/>
    </xf>
    <xf numFmtId="3" fontId="16" fillId="11" borderId="10" xfId="51" applyNumberFormat="1" applyFill="1" applyBorder="1">
      <alignment/>
      <protection/>
    </xf>
    <xf numFmtId="4" fontId="17" fillId="11" borderId="10" xfId="51" applyNumberFormat="1" applyFont="1" applyFill="1" applyBorder="1" applyAlignment="1" applyProtection="1">
      <alignment horizontal="right"/>
      <protection/>
    </xf>
    <xf numFmtId="4" fontId="16" fillId="11" borderId="10" xfId="51" applyNumberFormat="1" applyFill="1" applyBorder="1" applyAlignment="1">
      <alignment horizontal="right"/>
      <protection/>
    </xf>
    <xf numFmtId="0" fontId="18" fillId="52" borderId="10" xfId="51" applyFont="1" applyFill="1" applyBorder="1" applyAlignment="1">
      <alignment horizontal="left"/>
      <protection/>
    </xf>
    <xf numFmtId="0" fontId="16" fillId="0" borderId="10" xfId="51" applyBorder="1">
      <alignment/>
      <protection/>
    </xf>
    <xf numFmtId="3" fontId="18" fillId="52" borderId="10" xfId="51" applyNumberFormat="1" applyFont="1" applyFill="1" applyBorder="1" applyAlignment="1" applyProtection="1">
      <alignment horizontal="right"/>
      <protection/>
    </xf>
    <xf numFmtId="3" fontId="16" fillId="0" borderId="10" xfId="51" applyNumberFormat="1" applyBorder="1">
      <alignment/>
      <protection/>
    </xf>
    <xf numFmtId="4" fontId="18" fillId="52" borderId="10" xfId="51" applyNumberFormat="1" applyFont="1" applyFill="1" applyBorder="1" applyAlignment="1" applyProtection="1">
      <alignment horizontal="right"/>
      <protection/>
    </xf>
    <xf numFmtId="4" fontId="16" fillId="0" borderId="10" xfId="51" applyNumberFormat="1" applyBorder="1" applyAlignment="1">
      <alignment horizontal="right"/>
      <protection/>
    </xf>
    <xf numFmtId="0" fontId="17" fillId="11" borderId="12" xfId="51" applyFont="1" applyFill="1" applyBorder="1" applyAlignment="1" applyProtection="1">
      <alignment horizontal="left"/>
      <protection/>
    </xf>
    <xf numFmtId="0" fontId="16" fillId="11" borderId="12" xfId="51" applyFill="1" applyBorder="1">
      <alignment/>
      <protection/>
    </xf>
    <xf numFmtId="3" fontId="17" fillId="11" borderId="12" xfId="51" applyNumberFormat="1" applyFont="1" applyFill="1" applyBorder="1" applyAlignment="1" applyProtection="1">
      <alignment horizontal="right"/>
      <protection/>
    </xf>
    <xf numFmtId="3" fontId="16" fillId="11" borderId="12" xfId="51" applyNumberFormat="1" applyFill="1" applyBorder="1">
      <alignment/>
      <protection/>
    </xf>
    <xf numFmtId="4" fontId="17" fillId="11" borderId="12" xfId="51" applyNumberFormat="1" applyFont="1" applyFill="1" applyBorder="1" applyAlignment="1" applyProtection="1">
      <alignment horizontal="right"/>
      <protection/>
    </xf>
    <xf numFmtId="4" fontId="16" fillId="11" borderId="12" xfId="51" applyNumberFormat="1" applyFill="1" applyBorder="1" applyAlignment="1">
      <alignment horizontal="right"/>
      <protection/>
    </xf>
    <xf numFmtId="0" fontId="17" fillId="11" borderId="11" xfId="51" applyFont="1" applyFill="1" applyBorder="1" applyAlignment="1" applyProtection="1">
      <alignment horizontal="left"/>
      <protection/>
    </xf>
    <xf numFmtId="0" fontId="16" fillId="11" borderId="11" xfId="51" applyFill="1" applyBorder="1">
      <alignment/>
      <protection/>
    </xf>
    <xf numFmtId="3" fontId="17" fillId="11" borderId="11" xfId="51" applyNumberFormat="1" applyFont="1" applyFill="1" applyBorder="1" applyAlignment="1" applyProtection="1">
      <alignment horizontal="right"/>
      <protection/>
    </xf>
    <xf numFmtId="3" fontId="16" fillId="11" borderId="11" xfId="51" applyNumberFormat="1" applyFill="1" applyBorder="1">
      <alignment/>
      <protection/>
    </xf>
    <xf numFmtId="2" fontId="17" fillId="11" borderId="11" xfId="51" applyNumberFormat="1" applyFont="1" applyFill="1" applyBorder="1" applyAlignment="1" applyProtection="1">
      <alignment horizontal="right"/>
      <protection/>
    </xf>
    <xf numFmtId="2" fontId="16" fillId="11" borderId="10" xfId="51" applyNumberFormat="1" applyFill="1" applyBorder="1" applyAlignment="1">
      <alignment horizontal="right"/>
      <protection/>
    </xf>
    <xf numFmtId="0" fontId="16" fillId="0" borderId="18" xfId="51" applyFont="1" applyBorder="1" applyAlignment="1" applyProtection="1">
      <alignment horizontal="left"/>
      <protection/>
    </xf>
    <xf numFmtId="0" fontId="16" fillId="0" borderId="0" xfId="51" applyBorder="1">
      <alignment/>
      <protection/>
    </xf>
    <xf numFmtId="0" fontId="16" fillId="0" borderId="0" xfId="51" applyFont="1" applyBorder="1" applyAlignment="1" applyProtection="1">
      <alignment horizontal="left"/>
      <protection/>
    </xf>
    <xf numFmtId="0" fontId="16" fillId="0" borderId="0" xfId="51" applyFont="1" applyBorder="1" applyAlignment="1" applyProtection="1">
      <alignment horizontal="right"/>
      <protection/>
    </xf>
    <xf numFmtId="0" fontId="16" fillId="0" borderId="19" xfId="51" applyBorder="1" applyAlignment="1">
      <alignment horizontal="right"/>
      <protection/>
    </xf>
    <xf numFmtId="2" fontId="17" fillId="11" borderId="12" xfId="51" applyNumberFormat="1" applyFont="1" applyFill="1" applyBorder="1" applyAlignment="1" applyProtection="1">
      <alignment horizontal="right"/>
      <protection/>
    </xf>
    <xf numFmtId="2" fontId="17" fillId="11" borderId="21" xfId="51" applyNumberFormat="1" applyFont="1" applyFill="1" applyBorder="1" applyAlignment="1" applyProtection="1">
      <alignment horizontal="right"/>
      <protection/>
    </xf>
    <xf numFmtId="0" fontId="16" fillId="44" borderId="10" xfId="51" applyFont="1" applyFill="1" applyBorder="1" applyAlignment="1" applyProtection="1">
      <alignment horizontal="left"/>
      <protection/>
    </xf>
    <xf numFmtId="0" fontId="16" fillId="44" borderId="10" xfId="51" applyFont="1" applyFill="1" applyBorder="1">
      <alignment/>
      <protection/>
    </xf>
    <xf numFmtId="3" fontId="16" fillId="44" borderId="10" xfId="51" applyNumberFormat="1" applyFont="1" applyFill="1" applyBorder="1" applyAlignment="1" applyProtection="1">
      <alignment horizontal="right"/>
      <protection/>
    </xf>
    <xf numFmtId="3" fontId="16" fillId="44" borderId="10" xfId="51" applyNumberFormat="1" applyFont="1" applyFill="1" applyBorder="1">
      <alignment/>
      <protection/>
    </xf>
    <xf numFmtId="2" fontId="16" fillId="44" borderId="10" xfId="51" applyNumberFormat="1" applyFont="1" applyFill="1" applyBorder="1" applyAlignment="1" applyProtection="1">
      <alignment horizontal="right"/>
      <protection/>
    </xf>
    <xf numFmtId="2" fontId="16" fillId="44" borderId="10" xfId="51" applyNumberFormat="1" applyFont="1" applyFill="1" applyBorder="1" applyAlignment="1">
      <alignment horizontal="right"/>
      <protection/>
    </xf>
    <xf numFmtId="2" fontId="17" fillId="11" borderId="10" xfId="51" applyNumberFormat="1" applyFont="1" applyFill="1" applyBorder="1" applyAlignment="1" applyProtection="1">
      <alignment horizontal="right"/>
      <protection/>
    </xf>
    <xf numFmtId="0" fontId="17" fillId="33" borderId="10" xfId="51" applyFont="1" applyFill="1" applyBorder="1" applyAlignment="1">
      <alignment horizontal="center"/>
      <protection/>
    </xf>
    <xf numFmtId="2" fontId="18" fillId="52" borderId="10" xfId="51" applyNumberFormat="1" applyFont="1" applyFill="1" applyBorder="1" applyAlignment="1" applyProtection="1">
      <alignment horizontal="right"/>
      <protection/>
    </xf>
    <xf numFmtId="2" fontId="16" fillId="0" borderId="10" xfId="51" applyNumberFormat="1" applyBorder="1" applyAlignment="1">
      <alignment horizontal="right"/>
      <protection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33" borderId="10" xfId="51" applyFont="1" applyFill="1" applyBorder="1" applyAlignment="1">
      <alignment horizontal="center" wrapText="1"/>
      <protection/>
    </xf>
    <xf numFmtId="0" fontId="16" fillId="0" borderId="10" xfId="51" applyBorder="1" applyAlignment="1">
      <alignment wrapText="1"/>
      <protection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8</xdr:col>
      <xdr:colOff>600075</xdr:colOff>
      <xdr:row>113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5476875" cy="2096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22</xdr:col>
      <xdr:colOff>276225</xdr:colOff>
      <xdr:row>97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3687425" cy="1802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7"/>
  <sheetViews>
    <sheetView tabSelected="1" zoomScale="98" zoomScaleNormal="98" zoomScalePageLayoutView="0" workbookViewId="0" topLeftCell="A1">
      <selection activeCell="H1" sqref="H1:P2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31.140625" style="0" customWidth="1"/>
    <col min="12" max="12" width="16.7109375" style="0" customWidth="1"/>
    <col min="13" max="13" width="11.57421875" style="0" customWidth="1"/>
    <col min="14" max="14" width="16.00390625" style="0" customWidth="1"/>
    <col min="15" max="15" width="6.8515625" style="0" customWidth="1"/>
    <col min="16" max="16" width="6.140625" style="0" customWidth="1"/>
  </cols>
  <sheetData>
    <row r="1" spans="1:16" ht="15" customHeight="1">
      <c r="A1" s="2"/>
      <c r="B1" s="2"/>
      <c r="C1" s="2"/>
      <c r="D1" s="2"/>
      <c r="E1" s="2"/>
      <c r="F1" s="2"/>
      <c r="G1" s="2"/>
      <c r="H1" s="508" t="s">
        <v>526</v>
      </c>
      <c r="I1" s="508"/>
      <c r="J1" s="508"/>
      <c r="K1" s="508"/>
      <c r="L1" s="508"/>
      <c r="M1" s="508"/>
      <c r="N1" s="508"/>
      <c r="O1" s="508"/>
      <c r="P1" s="508"/>
    </row>
    <row r="2" spans="8:16" ht="50.25" customHeight="1">
      <c r="H2" s="508"/>
      <c r="I2" s="508"/>
      <c r="J2" s="508"/>
      <c r="K2" s="508"/>
      <c r="L2" s="508"/>
      <c r="M2" s="508"/>
      <c r="N2" s="508"/>
      <c r="O2" s="508"/>
      <c r="P2" s="508"/>
    </row>
    <row r="3" spans="8:14" ht="15">
      <c r="H3" s="73"/>
      <c r="I3" s="73"/>
      <c r="J3" s="73"/>
      <c r="K3" s="73"/>
      <c r="L3" s="207"/>
      <c r="M3" s="207"/>
      <c r="N3" s="207"/>
    </row>
    <row r="4" spans="8:16" ht="17.25" customHeight="1">
      <c r="H4" s="510" t="s">
        <v>438</v>
      </c>
      <c r="I4" s="510"/>
      <c r="J4" s="510"/>
      <c r="K4" s="510"/>
      <c r="L4" s="510"/>
      <c r="M4" s="510"/>
      <c r="N4" s="510"/>
      <c r="O4" s="510"/>
      <c r="P4" s="510"/>
    </row>
    <row r="5" spans="8:16" ht="5.25" customHeight="1" hidden="1">
      <c r="H5" s="494"/>
      <c r="I5" s="494"/>
      <c r="J5" s="494"/>
      <c r="K5" s="494"/>
      <c r="L5" s="494"/>
      <c r="M5" s="494"/>
      <c r="N5" s="494"/>
      <c r="O5" s="207"/>
      <c r="P5" s="207"/>
    </row>
    <row r="6" spans="8:16" ht="19.5" customHeight="1">
      <c r="H6" s="511" t="s">
        <v>418</v>
      </c>
      <c r="I6" s="511"/>
      <c r="J6" s="511"/>
      <c r="K6" s="511"/>
      <c r="L6" s="511"/>
      <c r="M6" s="511"/>
      <c r="N6" s="511"/>
      <c r="O6" s="511"/>
      <c r="P6" s="511"/>
    </row>
    <row r="7" spans="8:14" ht="15.75" customHeight="1">
      <c r="H7" s="322"/>
      <c r="I7" s="322"/>
      <c r="J7" s="322"/>
      <c r="K7" s="322"/>
      <c r="L7" s="322"/>
      <c r="M7" s="322"/>
      <c r="N7" s="322"/>
    </row>
    <row r="8" spans="8:16" ht="15" customHeight="1">
      <c r="H8" s="512" t="s">
        <v>420</v>
      </c>
      <c r="I8" s="512"/>
      <c r="J8" s="512"/>
      <c r="K8" s="512"/>
      <c r="L8" s="512"/>
      <c r="M8" s="512"/>
      <c r="N8" s="512"/>
      <c r="O8" s="512"/>
      <c r="P8" s="512"/>
    </row>
    <row r="9" spans="8:14" ht="15">
      <c r="H9" s="524"/>
      <c r="I9" s="524"/>
      <c r="J9" s="524"/>
      <c r="K9" s="524"/>
      <c r="L9" s="524"/>
      <c r="M9" s="524"/>
      <c r="N9" s="524"/>
    </row>
    <row r="10" spans="8:14" ht="15">
      <c r="H10" s="252" t="s">
        <v>0</v>
      </c>
      <c r="I10" s="251"/>
      <c r="J10" s="252"/>
      <c r="K10" s="252"/>
      <c r="L10" s="250"/>
      <c r="M10" s="250"/>
      <c r="N10" s="250"/>
    </row>
    <row r="11" spans="8:16" ht="15">
      <c r="H11" s="253"/>
      <c r="I11" s="254"/>
      <c r="J11" s="254"/>
      <c r="K11" s="254"/>
      <c r="L11" s="489"/>
      <c r="M11" s="491"/>
      <c r="N11" s="255"/>
      <c r="O11" s="255"/>
      <c r="P11" s="255"/>
    </row>
    <row r="12" spans="8:16" ht="36">
      <c r="H12" s="256"/>
      <c r="I12" s="257"/>
      <c r="J12" s="257"/>
      <c r="K12" s="258"/>
      <c r="L12" s="490" t="s">
        <v>517</v>
      </c>
      <c r="M12" s="492" t="s">
        <v>518</v>
      </c>
      <c r="N12" s="493" t="s">
        <v>519</v>
      </c>
      <c r="O12" s="337" t="s">
        <v>426</v>
      </c>
      <c r="P12" s="337" t="s">
        <v>426</v>
      </c>
    </row>
    <row r="13" spans="8:16" ht="15">
      <c r="H13" s="528"/>
      <c r="I13" s="529"/>
      <c r="J13" s="529"/>
      <c r="K13" s="530"/>
      <c r="L13" s="490">
        <v>1</v>
      </c>
      <c r="M13" s="492">
        <v>2</v>
      </c>
      <c r="N13" s="259">
        <v>3</v>
      </c>
      <c r="O13" s="337" t="s">
        <v>520</v>
      </c>
      <c r="P13" s="337" t="s">
        <v>521</v>
      </c>
    </row>
    <row r="14" spans="8:16" ht="15">
      <c r="H14" s="173" t="s">
        <v>1</v>
      </c>
      <c r="I14" s="63"/>
      <c r="J14" s="63"/>
      <c r="K14" s="63"/>
      <c r="L14" s="63"/>
      <c r="M14" s="63"/>
      <c r="N14" s="63"/>
      <c r="O14" s="63"/>
      <c r="P14" s="189"/>
    </row>
    <row r="15" spans="8:16" ht="15">
      <c r="H15" s="260">
        <v>6</v>
      </c>
      <c r="I15" s="64" t="s">
        <v>107</v>
      </c>
      <c r="J15" s="49"/>
      <c r="K15" s="50"/>
      <c r="L15" s="51">
        <f>SUM(L32)</f>
        <v>5949696</v>
      </c>
      <c r="M15" s="51">
        <v>19464870</v>
      </c>
      <c r="N15" s="51">
        <f>SUM(N32)</f>
        <v>7227173</v>
      </c>
      <c r="O15" s="338">
        <f>AVERAGE(N15/L15*100)</f>
        <v>121.47129870164794</v>
      </c>
      <c r="P15" s="339">
        <f>AVERAGE(N15/M15*100)</f>
        <v>37.129315531005346</v>
      </c>
    </row>
    <row r="16" spans="8:16" ht="15">
      <c r="H16" s="261">
        <v>7</v>
      </c>
      <c r="I16" s="47" t="s">
        <v>2</v>
      </c>
      <c r="J16" s="47"/>
      <c r="K16" s="48"/>
      <c r="L16" s="46">
        <v>0</v>
      </c>
      <c r="M16" s="46">
        <v>0</v>
      </c>
      <c r="N16" s="46">
        <v>0</v>
      </c>
      <c r="O16" s="338">
        <v>0</v>
      </c>
      <c r="P16" s="339">
        <v>0</v>
      </c>
    </row>
    <row r="17" spans="8:16" ht="15">
      <c r="H17" s="261">
        <v>3</v>
      </c>
      <c r="I17" s="47" t="s">
        <v>108</v>
      </c>
      <c r="J17" s="47"/>
      <c r="K17" s="48"/>
      <c r="L17" s="46">
        <f>SUM(L97)</f>
        <v>5381924</v>
      </c>
      <c r="M17" s="46">
        <v>10025000</v>
      </c>
      <c r="N17" s="46">
        <f>SUM(N97)</f>
        <v>4278843</v>
      </c>
      <c r="O17" s="338">
        <f>AVERAGE(N17/L17*100)</f>
        <v>79.50396549635408</v>
      </c>
      <c r="P17" s="339">
        <f>AVERAGE(N17/M17*100)</f>
        <v>42.68172568578554</v>
      </c>
    </row>
    <row r="18" spans="8:16" ht="15">
      <c r="H18" s="261">
        <v>4</v>
      </c>
      <c r="I18" s="47" t="s">
        <v>4</v>
      </c>
      <c r="J18" s="47"/>
      <c r="K18" s="48"/>
      <c r="L18" s="46">
        <f>SUM(L152)</f>
        <v>2098253</v>
      </c>
      <c r="M18" s="46">
        <v>21008500</v>
      </c>
      <c r="N18" s="46">
        <f>SUM(N152)</f>
        <v>3165341</v>
      </c>
      <c r="O18" s="338">
        <f>AVERAGE(N18/L18*100)</f>
        <v>150.85602165229835</v>
      </c>
      <c r="P18" s="339">
        <f>AVERAGE(N18/M18*100)</f>
        <v>15.06695385201228</v>
      </c>
    </row>
    <row r="19" spans="8:16" ht="15">
      <c r="H19" s="261"/>
      <c r="I19" s="61" t="s">
        <v>422</v>
      </c>
      <c r="J19" s="47"/>
      <c r="K19" s="48"/>
      <c r="L19" s="46">
        <v>0</v>
      </c>
      <c r="M19" s="46">
        <v>-11568630</v>
      </c>
      <c r="N19" s="46">
        <v>-217011</v>
      </c>
      <c r="O19" s="338">
        <v>0</v>
      </c>
      <c r="P19" s="339">
        <f>AVERAGE(N19/M19*100)</f>
        <v>1.8758573832856613</v>
      </c>
    </row>
    <row r="20" spans="8:16" ht="15">
      <c r="H20" s="55"/>
      <c r="I20" s="55" t="s">
        <v>109</v>
      </c>
      <c r="J20" s="4"/>
      <c r="K20" s="56"/>
      <c r="L20" s="60"/>
      <c r="M20" s="60"/>
      <c r="N20" s="60"/>
      <c r="O20" s="487"/>
      <c r="P20" s="60"/>
    </row>
    <row r="21" spans="8:16" ht="15">
      <c r="H21" s="173" t="s">
        <v>5</v>
      </c>
      <c r="I21" s="488"/>
      <c r="J21" s="63"/>
      <c r="K21" s="63"/>
      <c r="L21" s="317"/>
      <c r="M21" s="317"/>
      <c r="N21" s="317"/>
      <c r="O21" s="317"/>
      <c r="P21" s="185"/>
    </row>
    <row r="22" spans="8:16" ht="15">
      <c r="H22" s="262">
        <v>8</v>
      </c>
      <c r="I22" s="44" t="s">
        <v>170</v>
      </c>
      <c r="J22" s="44"/>
      <c r="K22" s="44"/>
      <c r="L22" s="51">
        <f>SUM(L183)</f>
        <v>0</v>
      </c>
      <c r="M22" s="51">
        <v>11510000</v>
      </c>
      <c r="N22" s="51">
        <f>SUM(N183)</f>
        <v>0</v>
      </c>
      <c r="O22" s="51">
        <v>0</v>
      </c>
      <c r="P22" s="51">
        <v>0</v>
      </c>
    </row>
    <row r="23" spans="8:16" ht="15">
      <c r="H23" s="261">
        <v>5</v>
      </c>
      <c r="I23" s="42" t="s">
        <v>7</v>
      </c>
      <c r="J23" s="42"/>
      <c r="K23" s="42"/>
      <c r="L23" s="46">
        <f>SUM(L189)</f>
        <v>0</v>
      </c>
      <c r="M23" s="46">
        <v>150000</v>
      </c>
      <c r="N23" s="46">
        <f>SUM(N189)</f>
        <v>0</v>
      </c>
      <c r="O23" s="46">
        <v>0</v>
      </c>
      <c r="P23" s="46">
        <v>0</v>
      </c>
    </row>
    <row r="24" spans="8:16" ht="15">
      <c r="H24" s="45"/>
      <c r="I24" s="45" t="s">
        <v>8</v>
      </c>
      <c r="J24" s="45"/>
      <c r="K24" s="45"/>
      <c r="L24" s="60">
        <v>0</v>
      </c>
      <c r="M24" s="60">
        <v>11360000</v>
      </c>
      <c r="N24" s="60">
        <v>0</v>
      </c>
      <c r="O24" s="60">
        <v>0</v>
      </c>
      <c r="P24" s="60">
        <v>0</v>
      </c>
    </row>
    <row r="25" spans="8:16" ht="15">
      <c r="H25" s="173" t="s">
        <v>9</v>
      </c>
      <c r="I25" s="63"/>
      <c r="J25" s="63"/>
      <c r="K25" s="63"/>
      <c r="L25" s="63"/>
      <c r="M25" s="63"/>
      <c r="N25" s="63"/>
      <c r="O25" s="63"/>
      <c r="P25" s="189"/>
    </row>
    <row r="26" spans="8:16" ht="15">
      <c r="H26" s="485">
        <v>9</v>
      </c>
      <c r="I26" s="486" t="s">
        <v>110</v>
      </c>
      <c r="J26" s="486"/>
      <c r="K26" s="486"/>
      <c r="L26" s="484">
        <v>1875813</v>
      </c>
      <c r="M26" s="484">
        <v>208630</v>
      </c>
      <c r="N26" s="484">
        <v>208627</v>
      </c>
      <c r="O26" s="482">
        <f>AVERAGE(N26/L26*100)</f>
        <v>11.121950855442414</v>
      </c>
      <c r="P26" s="482">
        <f>AVERAGE(N26/M26*100)</f>
        <v>99.99856204764416</v>
      </c>
    </row>
    <row r="27" spans="8:16" ht="15">
      <c r="H27" s="173" t="s">
        <v>157</v>
      </c>
      <c r="I27" s="63"/>
      <c r="J27" s="63"/>
      <c r="K27" s="63"/>
      <c r="L27" s="63"/>
      <c r="M27" s="63"/>
      <c r="N27" s="63"/>
      <c r="O27" s="63"/>
      <c r="P27" s="189"/>
    </row>
    <row r="28" spans="8:16" ht="15">
      <c r="H28" s="483"/>
      <c r="I28" s="49"/>
      <c r="J28" s="49"/>
      <c r="K28" s="50"/>
      <c r="L28" s="51"/>
      <c r="M28" s="484"/>
      <c r="N28" s="51">
        <v>-8384</v>
      </c>
      <c r="O28" s="340"/>
      <c r="P28" s="340"/>
    </row>
    <row r="29" spans="8:16" ht="15">
      <c r="H29" s="264" t="s">
        <v>10</v>
      </c>
      <c r="I29" s="257"/>
      <c r="J29" s="257"/>
      <c r="K29" s="257"/>
      <c r="L29" s="255" t="s">
        <v>428</v>
      </c>
      <c r="M29" s="255" t="s">
        <v>430</v>
      </c>
      <c r="N29" s="255" t="s">
        <v>428</v>
      </c>
      <c r="O29" s="255" t="s">
        <v>426</v>
      </c>
      <c r="P29" s="255" t="s">
        <v>426</v>
      </c>
    </row>
    <row r="30" spans="8:16" ht="15">
      <c r="H30" s="264" t="s">
        <v>11</v>
      </c>
      <c r="I30" s="265" t="s">
        <v>12</v>
      </c>
      <c r="J30" s="257"/>
      <c r="K30" s="257"/>
      <c r="L30" s="259" t="s">
        <v>431</v>
      </c>
      <c r="M30" s="259" t="s">
        <v>259</v>
      </c>
      <c r="N30" s="259" t="s">
        <v>429</v>
      </c>
      <c r="O30" s="337" t="s">
        <v>442</v>
      </c>
      <c r="P30" s="337" t="s">
        <v>443</v>
      </c>
    </row>
    <row r="31" spans="8:16" ht="15">
      <c r="H31" s="173" t="s">
        <v>1</v>
      </c>
      <c r="I31" s="63"/>
      <c r="J31" s="63"/>
      <c r="K31" s="63"/>
      <c r="L31" s="63"/>
      <c r="M31" s="63"/>
      <c r="N31" s="63"/>
      <c r="O31" s="63"/>
      <c r="P31" s="189"/>
    </row>
    <row r="32" spans="8:16" ht="15">
      <c r="H32" s="179">
        <v>6</v>
      </c>
      <c r="I32" s="179" t="s">
        <v>87</v>
      </c>
      <c r="J32" s="177"/>
      <c r="K32" s="66"/>
      <c r="L32" s="478">
        <f>SUM(L33+L44+L54+L63+L78+L85)</f>
        <v>5949696</v>
      </c>
      <c r="M32" s="478">
        <v>19464870</v>
      </c>
      <c r="N32" s="478">
        <f>SUM(N33+N44+N54+N63+N78+N85)</f>
        <v>7227173</v>
      </c>
      <c r="O32" s="341">
        <f>AVERAGE(N32/L32*100)</f>
        <v>121.47129870164794</v>
      </c>
      <c r="P32" s="341">
        <f>AVERAGE(N32/M32*100)</f>
        <v>37.129315531005346</v>
      </c>
    </row>
    <row r="33" spans="8:16" ht="15">
      <c r="H33" s="57">
        <v>61</v>
      </c>
      <c r="I33" s="200" t="s">
        <v>88</v>
      </c>
      <c r="J33" s="200"/>
      <c r="K33" s="200"/>
      <c r="L33" s="199">
        <f>SUM(L34+L36+L39+L42)</f>
        <v>3442333</v>
      </c>
      <c r="M33" s="199">
        <v>7681360</v>
      </c>
      <c r="N33" s="199">
        <f>SUM(N34+N36+N39+N42)</f>
        <v>2672940</v>
      </c>
      <c r="O33" s="342">
        <f>AVERAGE(N33/L33*100)</f>
        <v>77.64908275869882</v>
      </c>
      <c r="P33" s="342">
        <f>AVERAGE(N33/M33*100)</f>
        <v>34.79774414947353</v>
      </c>
    </row>
    <row r="34" spans="8:16" ht="15">
      <c r="H34" s="57">
        <v>611</v>
      </c>
      <c r="I34" s="42" t="s">
        <v>111</v>
      </c>
      <c r="J34" s="42"/>
      <c r="K34" s="42"/>
      <c r="L34" s="46">
        <v>1528080</v>
      </c>
      <c r="M34" s="46">
        <v>3000000</v>
      </c>
      <c r="N34" s="46">
        <v>1237306</v>
      </c>
      <c r="O34" s="343">
        <f aca="true" t="shared" si="0" ref="O34:O74">AVERAGE(N34/L34*100)</f>
        <v>80.97128422595675</v>
      </c>
      <c r="P34" s="343">
        <f aca="true" t="shared" si="1" ref="P34:P70">AVERAGE(N34/M34*100)</f>
        <v>41.24353333333333</v>
      </c>
    </row>
    <row r="35" spans="8:16" ht="15">
      <c r="H35" s="57">
        <v>6111</v>
      </c>
      <c r="I35" s="42" t="s">
        <v>320</v>
      </c>
      <c r="J35" s="42"/>
      <c r="K35" s="42"/>
      <c r="L35" s="46">
        <v>1528080</v>
      </c>
      <c r="M35" s="46">
        <v>3000000</v>
      </c>
      <c r="N35" s="46">
        <v>1237306</v>
      </c>
      <c r="O35" s="343">
        <f t="shared" si="0"/>
        <v>80.97128422595675</v>
      </c>
      <c r="P35" s="343">
        <f t="shared" si="1"/>
        <v>41.24353333333333</v>
      </c>
    </row>
    <row r="36" spans="8:16" ht="15">
      <c r="H36" s="57">
        <v>613</v>
      </c>
      <c r="I36" s="42" t="s">
        <v>89</v>
      </c>
      <c r="J36" s="42"/>
      <c r="K36" s="42"/>
      <c r="L36" s="46">
        <f>SUM(L37+L38)</f>
        <v>1811951</v>
      </c>
      <c r="M36" s="46">
        <f>SUM(M37+M38)</f>
        <v>4123730</v>
      </c>
      <c r="N36" s="46">
        <f>SUM(N37+N38)</f>
        <v>1359167</v>
      </c>
      <c r="O36" s="343">
        <f t="shared" si="0"/>
        <v>75.01124478531705</v>
      </c>
      <c r="P36" s="343">
        <f t="shared" si="1"/>
        <v>32.959650607581</v>
      </c>
    </row>
    <row r="37" spans="8:16" ht="15">
      <c r="H37" s="57">
        <v>6131</v>
      </c>
      <c r="I37" s="42" t="s">
        <v>321</v>
      </c>
      <c r="J37" s="42"/>
      <c r="K37" s="42"/>
      <c r="L37" s="46">
        <v>197382</v>
      </c>
      <c r="M37" s="46">
        <v>1150000</v>
      </c>
      <c r="N37" s="46">
        <v>310256</v>
      </c>
      <c r="O37" s="343">
        <f t="shared" si="0"/>
        <v>157.1855589668764</v>
      </c>
      <c r="P37" s="343">
        <f t="shared" si="1"/>
        <v>26.97878260869565</v>
      </c>
    </row>
    <row r="38" spans="8:16" ht="15">
      <c r="H38" s="57">
        <v>6134</v>
      </c>
      <c r="I38" s="42" t="s">
        <v>322</v>
      </c>
      <c r="J38" s="42"/>
      <c r="K38" s="42"/>
      <c r="L38" s="46">
        <v>1614569</v>
      </c>
      <c r="M38" s="46">
        <v>2973730</v>
      </c>
      <c r="N38" s="46">
        <v>1048911</v>
      </c>
      <c r="O38" s="343">
        <f t="shared" si="0"/>
        <v>64.96538704756502</v>
      </c>
      <c r="P38" s="343">
        <f t="shared" si="1"/>
        <v>35.27257013918547</v>
      </c>
    </row>
    <row r="39" spans="8:16" ht="15">
      <c r="H39" s="57">
        <v>614</v>
      </c>
      <c r="I39" s="42" t="s">
        <v>90</v>
      </c>
      <c r="J39" s="42"/>
      <c r="K39" s="42"/>
      <c r="L39" s="46">
        <f>SUM(L40+L41)</f>
        <v>101256</v>
      </c>
      <c r="M39" s="46">
        <f>SUM(M40+M41)</f>
        <v>557630</v>
      </c>
      <c r="N39" s="46">
        <f>SUM(N40+N41)</f>
        <v>46119</v>
      </c>
      <c r="O39" s="343">
        <f t="shared" si="0"/>
        <v>45.54693055226357</v>
      </c>
      <c r="P39" s="343">
        <f t="shared" si="1"/>
        <v>8.2705378118107</v>
      </c>
    </row>
    <row r="40" spans="8:16" ht="15">
      <c r="H40" s="57">
        <v>6142</v>
      </c>
      <c r="I40" s="42" t="s">
        <v>323</v>
      </c>
      <c r="J40" s="42"/>
      <c r="K40" s="42"/>
      <c r="L40" s="46">
        <v>100247</v>
      </c>
      <c r="M40" s="46">
        <v>524630</v>
      </c>
      <c r="N40" s="46">
        <v>44879</v>
      </c>
      <c r="O40" s="343">
        <f t="shared" si="0"/>
        <v>44.76842199766576</v>
      </c>
      <c r="P40" s="343">
        <f t="shared" si="1"/>
        <v>8.554409774507748</v>
      </c>
    </row>
    <row r="41" spans="8:16" ht="15">
      <c r="H41" s="57">
        <v>6145</v>
      </c>
      <c r="I41" s="42" t="s">
        <v>324</v>
      </c>
      <c r="J41" s="42"/>
      <c r="K41" s="42"/>
      <c r="L41" s="46">
        <v>1009</v>
      </c>
      <c r="M41" s="46">
        <v>33000</v>
      </c>
      <c r="N41" s="46">
        <v>1240</v>
      </c>
      <c r="O41" s="343">
        <f t="shared" si="0"/>
        <v>122.89395441030723</v>
      </c>
      <c r="P41" s="343">
        <f t="shared" si="1"/>
        <v>3.7575757575757573</v>
      </c>
    </row>
    <row r="42" spans="8:16" ht="15">
      <c r="H42" s="57">
        <v>616</v>
      </c>
      <c r="I42" s="193" t="s">
        <v>434</v>
      </c>
      <c r="J42" s="47"/>
      <c r="K42" s="48"/>
      <c r="L42" s="46">
        <v>1046</v>
      </c>
      <c r="M42" s="46">
        <v>0</v>
      </c>
      <c r="N42" s="46">
        <v>30348</v>
      </c>
      <c r="O42" s="343">
        <v>0</v>
      </c>
      <c r="P42" s="343">
        <v>0</v>
      </c>
    </row>
    <row r="43" spans="8:16" ht="15">
      <c r="H43" s="57">
        <v>6163</v>
      </c>
      <c r="I43" s="525" t="s">
        <v>433</v>
      </c>
      <c r="J43" s="526"/>
      <c r="K43" s="527"/>
      <c r="L43" s="46">
        <v>1046</v>
      </c>
      <c r="M43" s="46">
        <v>0</v>
      </c>
      <c r="N43" s="46">
        <v>30348</v>
      </c>
      <c r="O43" s="343">
        <v>0</v>
      </c>
      <c r="P43" s="343">
        <v>0</v>
      </c>
    </row>
    <row r="44" spans="8:16" ht="15">
      <c r="H44" s="57">
        <v>63</v>
      </c>
      <c r="I44" s="200" t="s">
        <v>91</v>
      </c>
      <c r="J44" s="200"/>
      <c r="K44" s="200"/>
      <c r="L44" s="199">
        <f>SUM(L45+L49+L52)</f>
        <v>52000</v>
      </c>
      <c r="M44" s="199">
        <f>SUM(M45+M49+M52)</f>
        <v>5692500</v>
      </c>
      <c r="N44" s="199">
        <f>SUM(N45+N49+N52)</f>
        <v>1956804</v>
      </c>
      <c r="O44" s="342">
        <v>34.48</v>
      </c>
      <c r="P44" s="342">
        <f t="shared" si="1"/>
        <v>34.37512516469038</v>
      </c>
    </row>
    <row r="45" spans="8:16" ht="15">
      <c r="H45" s="57">
        <v>632</v>
      </c>
      <c r="I45" s="42" t="s">
        <v>151</v>
      </c>
      <c r="J45" s="42"/>
      <c r="K45" s="42"/>
      <c r="L45" s="46">
        <f>SUM(L46+L47)</f>
        <v>0</v>
      </c>
      <c r="M45" s="46">
        <f>SUM(M46+M47)</f>
        <v>3012500</v>
      </c>
      <c r="N45" s="46">
        <f>SUM(N46+N47+N48)</f>
        <v>530453</v>
      </c>
      <c r="O45" s="343">
        <v>0</v>
      </c>
      <c r="P45" s="343">
        <v>0</v>
      </c>
    </row>
    <row r="46" spans="8:16" ht="15">
      <c r="H46" s="57">
        <v>6321</v>
      </c>
      <c r="I46" s="42" t="s">
        <v>325</v>
      </c>
      <c r="J46" s="42"/>
      <c r="K46" s="42"/>
      <c r="L46" s="198">
        <v>0</v>
      </c>
      <c r="M46" s="198">
        <v>250500</v>
      </c>
      <c r="N46" s="198">
        <v>0</v>
      </c>
      <c r="O46" s="343">
        <v>0</v>
      </c>
      <c r="P46" s="343">
        <v>0</v>
      </c>
    </row>
    <row r="47" spans="8:16" ht="15">
      <c r="H47" s="57">
        <v>6322</v>
      </c>
      <c r="I47" s="42" t="s">
        <v>417</v>
      </c>
      <c r="J47" s="42"/>
      <c r="K47" s="42"/>
      <c r="L47" s="198">
        <v>0</v>
      </c>
      <c r="M47" s="198">
        <v>2762000</v>
      </c>
      <c r="N47" s="198">
        <v>419125</v>
      </c>
      <c r="O47" s="343">
        <v>0</v>
      </c>
      <c r="P47" s="343">
        <f t="shared" si="1"/>
        <v>15.174692251991312</v>
      </c>
    </row>
    <row r="48" spans="8:16" ht="15">
      <c r="H48" s="57">
        <v>6324</v>
      </c>
      <c r="I48" s="42" t="s">
        <v>439</v>
      </c>
      <c r="J48" s="42"/>
      <c r="K48" s="42"/>
      <c r="L48" s="198">
        <v>0</v>
      </c>
      <c r="M48" s="198">
        <v>0</v>
      </c>
      <c r="N48" s="198">
        <v>111328</v>
      </c>
      <c r="O48" s="343">
        <v>0</v>
      </c>
      <c r="P48" s="343">
        <v>0</v>
      </c>
    </row>
    <row r="49" spans="8:16" ht="15">
      <c r="H49" s="57">
        <v>633</v>
      </c>
      <c r="I49" s="42" t="s">
        <v>92</v>
      </c>
      <c r="J49" s="42"/>
      <c r="K49" s="42"/>
      <c r="L49" s="198">
        <f>SUM(L50+L51)</f>
        <v>52000</v>
      </c>
      <c r="M49" s="198">
        <f>SUM(M50+M51)</f>
        <v>2680000</v>
      </c>
      <c r="N49" s="198">
        <f>SUM(N50+N51)</f>
        <v>1294785</v>
      </c>
      <c r="O49" s="343">
        <f t="shared" si="0"/>
        <v>2489.971153846154</v>
      </c>
      <c r="P49" s="343">
        <f t="shared" si="1"/>
        <v>48.31287313432836</v>
      </c>
    </row>
    <row r="50" spans="8:16" ht="15">
      <c r="H50" s="57">
        <v>6331</v>
      </c>
      <c r="I50" s="42" t="s">
        <v>326</v>
      </c>
      <c r="J50" s="42"/>
      <c r="K50" s="42"/>
      <c r="L50" s="198">
        <v>2000</v>
      </c>
      <c r="M50" s="198">
        <v>10000</v>
      </c>
      <c r="N50" s="198">
        <v>54785</v>
      </c>
      <c r="O50" s="343">
        <f t="shared" si="0"/>
        <v>2739.25</v>
      </c>
      <c r="P50" s="343">
        <f t="shared" si="1"/>
        <v>547.85</v>
      </c>
    </row>
    <row r="51" spans="8:16" ht="15">
      <c r="H51" s="57">
        <v>6332</v>
      </c>
      <c r="I51" s="42" t="s">
        <v>513</v>
      </c>
      <c r="J51" s="42"/>
      <c r="K51" s="42"/>
      <c r="L51" s="198">
        <v>50000</v>
      </c>
      <c r="M51" s="198">
        <v>2670000</v>
      </c>
      <c r="N51" s="198">
        <v>1240000</v>
      </c>
      <c r="O51" s="343">
        <f t="shared" si="0"/>
        <v>2480</v>
      </c>
      <c r="P51" s="343">
        <v>0</v>
      </c>
    </row>
    <row r="52" spans="8:16" ht="15">
      <c r="H52" s="57">
        <v>634</v>
      </c>
      <c r="I52" s="42" t="s">
        <v>75</v>
      </c>
      <c r="J52" s="42"/>
      <c r="K52" s="42"/>
      <c r="L52" s="46">
        <v>0</v>
      </c>
      <c r="M52" s="46">
        <v>0</v>
      </c>
      <c r="N52" s="46">
        <v>131566</v>
      </c>
      <c r="O52" s="343">
        <v>0</v>
      </c>
      <c r="P52" s="343">
        <v>0</v>
      </c>
    </row>
    <row r="53" spans="8:16" ht="15">
      <c r="H53" s="57">
        <v>6342</v>
      </c>
      <c r="I53" s="42" t="s">
        <v>327</v>
      </c>
      <c r="J53" s="42"/>
      <c r="K53" s="42"/>
      <c r="L53" s="46">
        <v>0</v>
      </c>
      <c r="M53" s="46">
        <v>0</v>
      </c>
      <c r="N53" s="46">
        <v>131566</v>
      </c>
      <c r="O53" s="343">
        <v>0</v>
      </c>
      <c r="P53" s="343">
        <v>0</v>
      </c>
    </row>
    <row r="54" spans="8:16" ht="15">
      <c r="H54" s="57">
        <v>64</v>
      </c>
      <c r="I54" s="200" t="s">
        <v>93</v>
      </c>
      <c r="J54" s="200"/>
      <c r="K54" s="200"/>
      <c r="L54" s="199">
        <f>SUM(L55+L58)</f>
        <v>759714</v>
      </c>
      <c r="M54" s="199">
        <f>SUM(M55+M58)</f>
        <v>1921480</v>
      </c>
      <c r="N54" s="199">
        <f>SUM(N55+N58)</f>
        <v>654508</v>
      </c>
      <c r="O54" s="342">
        <f t="shared" si="0"/>
        <v>86.15189400221662</v>
      </c>
      <c r="P54" s="342">
        <f t="shared" si="1"/>
        <v>34.062701667464665</v>
      </c>
    </row>
    <row r="55" spans="8:16" ht="15">
      <c r="H55" s="57">
        <v>641</v>
      </c>
      <c r="I55" s="42" t="s">
        <v>13</v>
      </c>
      <c r="J55" s="42"/>
      <c r="K55" s="42"/>
      <c r="L55" s="46">
        <f>SUM(L56+L57)</f>
        <v>925</v>
      </c>
      <c r="M55" s="46">
        <f>SUM(M56+M57)</f>
        <v>17760</v>
      </c>
      <c r="N55" s="46">
        <v>0</v>
      </c>
      <c r="O55" s="343">
        <f t="shared" si="0"/>
        <v>0</v>
      </c>
      <c r="P55" s="343">
        <f t="shared" si="1"/>
        <v>0</v>
      </c>
    </row>
    <row r="56" spans="8:16" ht="15">
      <c r="H56" s="57">
        <v>6413</v>
      </c>
      <c r="I56" s="42" t="s">
        <v>28</v>
      </c>
      <c r="J56" s="42"/>
      <c r="K56" s="42"/>
      <c r="L56" s="46">
        <v>83</v>
      </c>
      <c r="M56" s="46">
        <v>7760</v>
      </c>
      <c r="N56" s="46">
        <v>0</v>
      </c>
      <c r="O56" s="343">
        <f t="shared" si="0"/>
        <v>0</v>
      </c>
      <c r="P56" s="343">
        <f t="shared" si="1"/>
        <v>0</v>
      </c>
    </row>
    <row r="57" spans="8:16" ht="15">
      <c r="H57" s="57">
        <v>6414</v>
      </c>
      <c r="I57" s="42" t="s">
        <v>328</v>
      </c>
      <c r="J57" s="42"/>
      <c r="K57" s="42"/>
      <c r="L57" s="46">
        <v>842</v>
      </c>
      <c r="M57" s="46">
        <v>10000</v>
      </c>
      <c r="N57" s="46">
        <v>0</v>
      </c>
      <c r="O57" s="343">
        <f t="shared" si="0"/>
        <v>0</v>
      </c>
      <c r="P57" s="343">
        <f t="shared" si="1"/>
        <v>0</v>
      </c>
    </row>
    <row r="58" spans="8:16" ht="15">
      <c r="H58" s="57">
        <v>642</v>
      </c>
      <c r="I58" s="42" t="s">
        <v>14</v>
      </c>
      <c r="J58" s="42"/>
      <c r="K58" s="42"/>
      <c r="L58" s="46">
        <f>SUM(L59+L60+L61+L62)</f>
        <v>758789</v>
      </c>
      <c r="M58" s="46">
        <f>SUM(M59+M60+M61+M62)</f>
        <v>1903720</v>
      </c>
      <c r="N58" s="46">
        <f>SUM(N59+N60+N61+N62)</f>
        <v>654508</v>
      </c>
      <c r="O58" s="343">
        <f t="shared" si="0"/>
        <v>86.25691727212703</v>
      </c>
      <c r="P58" s="343">
        <f t="shared" si="1"/>
        <v>34.38047612043788</v>
      </c>
    </row>
    <row r="59" spans="8:16" ht="15">
      <c r="H59" s="57">
        <v>6421</v>
      </c>
      <c r="I59" s="42" t="s">
        <v>329</v>
      </c>
      <c r="J59" s="42"/>
      <c r="K59" s="42"/>
      <c r="L59" s="46">
        <v>549843</v>
      </c>
      <c r="M59" s="46">
        <v>1500000</v>
      </c>
      <c r="N59" s="46">
        <v>523830</v>
      </c>
      <c r="O59" s="343">
        <f t="shared" si="0"/>
        <v>95.26901315466415</v>
      </c>
      <c r="P59" s="343">
        <f t="shared" si="1"/>
        <v>34.922</v>
      </c>
    </row>
    <row r="60" spans="8:16" ht="15">
      <c r="H60" s="57">
        <v>6422</v>
      </c>
      <c r="I60" s="42" t="s">
        <v>330</v>
      </c>
      <c r="J60" s="42"/>
      <c r="K60" s="42"/>
      <c r="L60" s="46">
        <v>171583</v>
      </c>
      <c r="M60" s="46">
        <v>300000</v>
      </c>
      <c r="N60" s="46">
        <v>105827</v>
      </c>
      <c r="O60" s="343">
        <f t="shared" si="0"/>
        <v>61.676856098797664</v>
      </c>
      <c r="P60" s="343">
        <f t="shared" si="1"/>
        <v>35.275666666666666</v>
      </c>
    </row>
    <row r="61" spans="8:16" ht="15">
      <c r="H61" s="57">
        <v>6423</v>
      </c>
      <c r="I61" s="42" t="s">
        <v>331</v>
      </c>
      <c r="J61" s="42"/>
      <c r="K61" s="42"/>
      <c r="L61" s="46">
        <v>30</v>
      </c>
      <c r="M61" s="46">
        <v>3900</v>
      </c>
      <c r="N61" s="46">
        <v>218</v>
      </c>
      <c r="O61" s="343">
        <f t="shared" si="0"/>
        <v>726.6666666666666</v>
      </c>
      <c r="P61" s="343">
        <f t="shared" si="1"/>
        <v>5.589743589743589</v>
      </c>
    </row>
    <row r="62" spans="8:16" ht="15">
      <c r="H62" s="57">
        <v>6429</v>
      </c>
      <c r="I62" s="42" t="s">
        <v>332</v>
      </c>
      <c r="J62" s="42"/>
      <c r="K62" s="42"/>
      <c r="L62" s="46">
        <v>37333</v>
      </c>
      <c r="M62" s="46">
        <v>99820</v>
      </c>
      <c r="N62" s="46">
        <v>24633</v>
      </c>
      <c r="O62" s="343">
        <f t="shared" si="0"/>
        <v>65.9818391235636</v>
      </c>
      <c r="P62" s="343">
        <f t="shared" si="1"/>
        <v>24.677419354838708</v>
      </c>
    </row>
    <row r="63" spans="8:16" ht="15" customHeight="1">
      <c r="H63" s="57">
        <v>65</v>
      </c>
      <c r="I63" s="513" t="s">
        <v>76</v>
      </c>
      <c r="J63" s="513"/>
      <c r="K63" s="513"/>
      <c r="L63" s="199">
        <f>SUM(L64+L68+L72)</f>
        <v>1641283</v>
      </c>
      <c r="M63" s="199">
        <f>SUM(M64+M68+M72)</f>
        <v>3917000</v>
      </c>
      <c r="N63" s="199">
        <f>SUM(N64+N68+N72)</f>
        <v>1854017</v>
      </c>
      <c r="O63" s="342">
        <f t="shared" si="0"/>
        <v>112.96144540581972</v>
      </c>
      <c r="P63" s="342">
        <f t="shared" si="1"/>
        <v>47.3325759509829</v>
      </c>
    </row>
    <row r="64" spans="8:16" ht="15">
      <c r="H64" s="57">
        <v>651</v>
      </c>
      <c r="I64" s="42" t="s">
        <v>15</v>
      </c>
      <c r="J64" s="42"/>
      <c r="K64" s="42"/>
      <c r="L64" s="46">
        <f>SUM(L66+L67+L65)</f>
        <v>4490</v>
      </c>
      <c r="M64" s="46">
        <f>SUM(M66+M67)</f>
        <v>217000</v>
      </c>
      <c r="N64" s="46">
        <f>SUM(N66+N67)</f>
        <v>11504</v>
      </c>
      <c r="O64" s="343">
        <f t="shared" si="0"/>
        <v>256.21380846325167</v>
      </c>
      <c r="P64" s="343">
        <f t="shared" si="1"/>
        <v>5.301382488479263</v>
      </c>
    </row>
    <row r="65" spans="8:16" ht="15">
      <c r="H65" s="57">
        <v>6512</v>
      </c>
      <c r="I65" s="42" t="s">
        <v>435</v>
      </c>
      <c r="J65" s="42"/>
      <c r="K65" s="42"/>
      <c r="L65" s="46">
        <v>1815</v>
      </c>
      <c r="M65" s="46">
        <v>0</v>
      </c>
      <c r="N65" s="46">
        <v>0</v>
      </c>
      <c r="O65" s="343">
        <f t="shared" si="0"/>
        <v>0</v>
      </c>
      <c r="P65" s="343">
        <v>0</v>
      </c>
    </row>
    <row r="66" spans="8:16" ht="15">
      <c r="H66" s="57">
        <v>6513</v>
      </c>
      <c r="I66" s="42" t="s">
        <v>333</v>
      </c>
      <c r="J66" s="42"/>
      <c r="K66" s="42"/>
      <c r="L66" s="46">
        <v>2675</v>
      </c>
      <c r="M66" s="46">
        <v>17000</v>
      </c>
      <c r="N66" s="46">
        <v>2004</v>
      </c>
      <c r="O66" s="343">
        <f t="shared" si="0"/>
        <v>74.91588785046729</v>
      </c>
      <c r="P66" s="343">
        <f t="shared" si="1"/>
        <v>11.788235294117646</v>
      </c>
    </row>
    <row r="67" spans="8:16" ht="15">
      <c r="H67" s="57">
        <v>6514</v>
      </c>
      <c r="I67" s="42" t="s">
        <v>334</v>
      </c>
      <c r="J67" s="42"/>
      <c r="K67" s="42"/>
      <c r="L67" s="198">
        <v>0</v>
      </c>
      <c r="M67" s="198">
        <v>200000</v>
      </c>
      <c r="N67" s="198">
        <v>9500</v>
      </c>
      <c r="O67" s="343">
        <v>0</v>
      </c>
      <c r="P67" s="343">
        <f t="shared" si="1"/>
        <v>4.75</v>
      </c>
    </row>
    <row r="68" spans="8:16" ht="15">
      <c r="H68" s="57">
        <v>652</v>
      </c>
      <c r="I68" s="42" t="s">
        <v>16</v>
      </c>
      <c r="J68" s="42"/>
      <c r="K68" s="42"/>
      <c r="L68" s="46">
        <f>SUM(L69+L70)</f>
        <v>105225</v>
      </c>
      <c r="M68" s="46">
        <f>SUM(M69+M70)</f>
        <v>200000</v>
      </c>
      <c r="N68" s="46">
        <f>SUM(N69++N71+N70)</f>
        <v>152307</v>
      </c>
      <c r="O68" s="343">
        <f t="shared" si="0"/>
        <v>144.744119743407</v>
      </c>
      <c r="P68" s="343">
        <f t="shared" si="1"/>
        <v>76.1535</v>
      </c>
    </row>
    <row r="69" spans="8:16" ht="15">
      <c r="H69" s="57">
        <v>6522</v>
      </c>
      <c r="I69" s="42" t="s">
        <v>335</v>
      </c>
      <c r="J69" s="42"/>
      <c r="K69" s="42"/>
      <c r="L69" s="46">
        <v>18077</v>
      </c>
      <c r="M69" s="46">
        <v>100000</v>
      </c>
      <c r="N69" s="46">
        <v>13433</v>
      </c>
      <c r="O69" s="343">
        <f t="shared" si="0"/>
        <v>74.30989655363169</v>
      </c>
      <c r="P69" s="343">
        <f t="shared" si="1"/>
        <v>13.433</v>
      </c>
    </row>
    <row r="70" spans="8:16" ht="15">
      <c r="H70" s="57">
        <v>6526</v>
      </c>
      <c r="I70" s="42" t="s">
        <v>336</v>
      </c>
      <c r="J70" s="42"/>
      <c r="K70" s="42"/>
      <c r="L70" s="46">
        <v>87148</v>
      </c>
      <c r="M70" s="46">
        <v>100000</v>
      </c>
      <c r="N70" s="46">
        <v>11516</v>
      </c>
      <c r="O70" s="343">
        <f t="shared" si="0"/>
        <v>13.214302106760911</v>
      </c>
      <c r="P70" s="343">
        <f t="shared" si="1"/>
        <v>11.516</v>
      </c>
    </row>
    <row r="71" spans="8:16" ht="15">
      <c r="H71" s="57">
        <v>6527</v>
      </c>
      <c r="I71" s="42" t="s">
        <v>440</v>
      </c>
      <c r="J71" s="42"/>
      <c r="K71" s="42"/>
      <c r="L71" s="46">
        <v>0</v>
      </c>
      <c r="M71" s="46">
        <v>0</v>
      </c>
      <c r="N71" s="46">
        <v>127358</v>
      </c>
      <c r="O71" s="343">
        <v>0</v>
      </c>
      <c r="P71" s="343">
        <v>0</v>
      </c>
    </row>
    <row r="72" spans="8:16" ht="15">
      <c r="H72" s="57">
        <v>653</v>
      </c>
      <c r="I72" s="42" t="s">
        <v>62</v>
      </c>
      <c r="J72" s="42"/>
      <c r="K72" s="42"/>
      <c r="L72" s="46">
        <f>SUM(L73+L74)</f>
        <v>1531568</v>
      </c>
      <c r="M72" s="46">
        <f>SUM(M73+M74)</f>
        <v>3500000</v>
      </c>
      <c r="N72" s="46">
        <f>SUM(N73+N74)</f>
        <v>1690206</v>
      </c>
      <c r="O72" s="343">
        <f t="shared" si="0"/>
        <v>110.3578815958547</v>
      </c>
      <c r="P72" s="343">
        <f>AVERAGE(O72/L72*100)</f>
        <v>0.0072055489273642895</v>
      </c>
    </row>
    <row r="73" spans="8:16" ht="15">
      <c r="H73" s="57">
        <v>6531</v>
      </c>
      <c r="I73" s="42" t="s">
        <v>337</v>
      </c>
      <c r="J73" s="42"/>
      <c r="K73" s="42"/>
      <c r="L73" s="46">
        <v>1154967</v>
      </c>
      <c r="M73" s="46">
        <v>2500000</v>
      </c>
      <c r="N73" s="46">
        <v>1188580</v>
      </c>
      <c r="O73" s="343">
        <f t="shared" si="0"/>
        <v>102.91029960163365</v>
      </c>
      <c r="P73" s="343">
        <f>AVERAGE(O73/L73*100)</f>
        <v>0.008910237227698597</v>
      </c>
    </row>
    <row r="74" spans="8:16" ht="15">
      <c r="H74" s="57">
        <v>6532</v>
      </c>
      <c r="I74" s="42" t="s">
        <v>338</v>
      </c>
      <c r="J74" s="42"/>
      <c r="K74" s="42"/>
      <c r="L74" s="60">
        <v>376601</v>
      </c>
      <c r="M74" s="60">
        <v>1000000</v>
      </c>
      <c r="N74" s="60">
        <v>501626</v>
      </c>
      <c r="O74" s="343">
        <f t="shared" si="0"/>
        <v>133.19826553832837</v>
      </c>
      <c r="P74" s="343">
        <f>AVERAGE(O74/L74*100)</f>
        <v>0.035368537401209335</v>
      </c>
    </row>
    <row r="75" spans="8:16" ht="15">
      <c r="H75" s="263" t="s">
        <v>10</v>
      </c>
      <c r="I75" s="254"/>
      <c r="J75" s="254"/>
      <c r="K75" s="266"/>
      <c r="L75" s="267" t="s">
        <v>428</v>
      </c>
      <c r="M75" s="318" t="s">
        <v>432</v>
      </c>
      <c r="N75" s="267" t="s">
        <v>428</v>
      </c>
      <c r="O75" s="255" t="s">
        <v>426</v>
      </c>
      <c r="P75" s="255" t="s">
        <v>426</v>
      </c>
    </row>
    <row r="76" spans="8:16" ht="15">
      <c r="H76" s="264" t="s">
        <v>11</v>
      </c>
      <c r="I76" s="265" t="s">
        <v>12</v>
      </c>
      <c r="J76" s="257"/>
      <c r="K76" s="258"/>
      <c r="L76" s="268" t="s">
        <v>431</v>
      </c>
      <c r="M76" s="319" t="s">
        <v>259</v>
      </c>
      <c r="N76" s="268" t="s">
        <v>429</v>
      </c>
      <c r="O76" s="337" t="s">
        <v>520</v>
      </c>
      <c r="P76" s="337" t="s">
        <v>521</v>
      </c>
    </row>
    <row r="77" spans="8:16" ht="15">
      <c r="H77" s="173" t="s">
        <v>1</v>
      </c>
      <c r="I77" s="63"/>
      <c r="J77" s="63"/>
      <c r="K77" s="63"/>
      <c r="L77" s="317"/>
      <c r="M77" s="317"/>
      <c r="N77" s="317"/>
      <c r="O77" s="317"/>
      <c r="P77" s="185"/>
    </row>
    <row r="78" spans="8:16" ht="15">
      <c r="H78" s="174">
        <v>66</v>
      </c>
      <c r="I78" s="201" t="s">
        <v>106</v>
      </c>
      <c r="J78" s="202"/>
      <c r="K78" s="203"/>
      <c r="L78" s="481">
        <v>29637</v>
      </c>
      <c r="M78" s="481">
        <f>SUM(M80+M82)</f>
        <v>150000</v>
      </c>
      <c r="N78" s="481">
        <f>SUM(N80+N82)</f>
        <v>71346</v>
      </c>
      <c r="O78" s="349">
        <f>SUM(N78/L78*100)</f>
        <v>240.73286769915984</v>
      </c>
      <c r="P78" s="350">
        <f aca="true" t="shared" si="2" ref="P78:P90">SUM(N78/M78*100)</f>
        <v>47.564</v>
      </c>
    </row>
    <row r="79" spans="8:16" ht="15" customHeight="1">
      <c r="H79" s="65">
        <v>661</v>
      </c>
      <c r="I79" s="514" t="s">
        <v>17</v>
      </c>
      <c r="J79" s="515"/>
      <c r="K79" s="516"/>
      <c r="L79" s="60"/>
      <c r="M79" s="320"/>
      <c r="N79" s="60"/>
      <c r="O79" s="339"/>
      <c r="P79" s="339"/>
    </row>
    <row r="80" spans="8:16" ht="15">
      <c r="H80" s="175"/>
      <c r="I80" s="517"/>
      <c r="J80" s="518"/>
      <c r="K80" s="519"/>
      <c r="L80" s="51">
        <v>0</v>
      </c>
      <c r="M80" s="321">
        <v>70000</v>
      </c>
      <c r="N80" s="51">
        <f>SUM(N81)</f>
        <v>11346</v>
      </c>
      <c r="O80" s="339">
        <v>0</v>
      </c>
      <c r="P80" s="343">
        <f t="shared" si="2"/>
        <v>16.208571428571428</v>
      </c>
    </row>
    <row r="81" spans="8:16" ht="15">
      <c r="H81" s="57">
        <v>6615</v>
      </c>
      <c r="I81" s="269" t="s">
        <v>339</v>
      </c>
      <c r="J81" s="270"/>
      <c r="K81" s="270"/>
      <c r="L81" s="46">
        <v>29637</v>
      </c>
      <c r="M81" s="46">
        <v>70000</v>
      </c>
      <c r="N81" s="46">
        <v>11346</v>
      </c>
      <c r="O81" s="339">
        <f aca="true" t="shared" si="3" ref="O81:O90">SUM(N81/L81*100)</f>
        <v>38.28322704727199</v>
      </c>
      <c r="P81" s="343">
        <f t="shared" si="2"/>
        <v>16.208571428571428</v>
      </c>
    </row>
    <row r="82" spans="8:16" ht="15">
      <c r="H82" s="57">
        <v>663</v>
      </c>
      <c r="I82" s="195" t="s">
        <v>169</v>
      </c>
      <c r="J82" s="196"/>
      <c r="K82" s="197"/>
      <c r="L82" s="199">
        <v>0</v>
      </c>
      <c r="M82" s="199">
        <v>80000</v>
      </c>
      <c r="N82" s="199">
        <f>SUM(N84)</f>
        <v>60000</v>
      </c>
      <c r="O82" s="350">
        <v>0</v>
      </c>
      <c r="P82" s="342">
        <f t="shared" si="2"/>
        <v>75</v>
      </c>
    </row>
    <row r="83" spans="8:16" ht="15">
      <c r="H83" s="57">
        <v>6631</v>
      </c>
      <c r="I83" s="195" t="s">
        <v>102</v>
      </c>
      <c r="J83" s="196"/>
      <c r="K83" s="197"/>
      <c r="L83" s="46">
        <v>0</v>
      </c>
      <c r="M83" s="46">
        <v>80000</v>
      </c>
      <c r="N83" s="46">
        <v>0</v>
      </c>
      <c r="O83" s="339">
        <v>0</v>
      </c>
      <c r="P83" s="343">
        <f t="shared" si="2"/>
        <v>0</v>
      </c>
    </row>
    <row r="84" spans="8:16" ht="15">
      <c r="H84" s="57">
        <v>6632</v>
      </c>
      <c r="I84" s="195" t="s">
        <v>514</v>
      </c>
      <c r="J84" s="196"/>
      <c r="K84" s="197"/>
      <c r="L84" s="46">
        <v>0</v>
      </c>
      <c r="M84" s="46">
        <v>0</v>
      </c>
      <c r="N84" s="46">
        <v>60000</v>
      </c>
      <c r="O84" s="339">
        <v>0</v>
      </c>
      <c r="P84" s="343">
        <v>0</v>
      </c>
    </row>
    <row r="85" spans="8:16" ht="15">
      <c r="H85" s="57">
        <v>68</v>
      </c>
      <c r="I85" s="204" t="s">
        <v>94</v>
      </c>
      <c r="J85" s="205"/>
      <c r="K85" s="206"/>
      <c r="L85" s="199">
        <f>SUM(L86+L89)</f>
        <v>24729</v>
      </c>
      <c r="M85" s="199">
        <f>SUM(M86+M89)</f>
        <v>102530</v>
      </c>
      <c r="N85" s="199">
        <f>SUM(N86+N89)</f>
        <v>17558</v>
      </c>
      <c r="O85" s="350">
        <f t="shared" si="3"/>
        <v>71.00165797242104</v>
      </c>
      <c r="P85" s="342">
        <f t="shared" si="2"/>
        <v>17.124743977372475</v>
      </c>
    </row>
    <row r="86" spans="8:16" ht="15">
      <c r="H86" s="57">
        <v>681</v>
      </c>
      <c r="I86" s="41" t="s">
        <v>95</v>
      </c>
      <c r="J86" s="58"/>
      <c r="K86" s="58"/>
      <c r="L86" s="46">
        <f>SUM(L87+L88)</f>
        <v>24129</v>
      </c>
      <c r="M86" s="46">
        <f>SUM(M87+M88)</f>
        <v>90000</v>
      </c>
      <c r="N86" s="46">
        <f>SUM(N87+N88)</f>
        <v>17358</v>
      </c>
      <c r="O86" s="339">
        <f t="shared" si="3"/>
        <v>71.93833146835757</v>
      </c>
      <c r="P86" s="343">
        <f t="shared" si="2"/>
        <v>19.286666666666665</v>
      </c>
    </row>
    <row r="87" spans="8:16" ht="15">
      <c r="H87" s="57">
        <v>6815</v>
      </c>
      <c r="I87" s="271" t="s">
        <v>340</v>
      </c>
      <c r="J87" s="272"/>
      <c r="K87" s="272"/>
      <c r="L87" s="46">
        <v>24129</v>
      </c>
      <c r="M87" s="46">
        <v>80000</v>
      </c>
      <c r="N87" s="46">
        <v>11050</v>
      </c>
      <c r="O87" s="339">
        <f t="shared" si="3"/>
        <v>45.79551576940611</v>
      </c>
      <c r="P87" s="343">
        <f t="shared" si="2"/>
        <v>13.8125</v>
      </c>
    </row>
    <row r="88" spans="8:16" ht="15">
      <c r="H88" s="57">
        <v>6819</v>
      </c>
      <c r="I88" s="278" t="s">
        <v>515</v>
      </c>
      <c r="J88" s="279"/>
      <c r="K88" s="279"/>
      <c r="L88" s="46">
        <v>0</v>
      </c>
      <c r="M88" s="46">
        <v>10000</v>
      </c>
      <c r="N88" s="46">
        <v>6308</v>
      </c>
      <c r="O88" s="339">
        <v>0</v>
      </c>
      <c r="P88" s="343">
        <f t="shared" si="2"/>
        <v>63.080000000000005</v>
      </c>
    </row>
    <row r="89" spans="8:16" ht="15">
      <c r="H89" s="57">
        <v>683</v>
      </c>
      <c r="I89" s="41" t="s">
        <v>167</v>
      </c>
      <c r="J89" s="58"/>
      <c r="K89" s="58"/>
      <c r="L89" s="46">
        <v>600</v>
      </c>
      <c r="M89" s="46">
        <v>12530</v>
      </c>
      <c r="N89" s="46">
        <v>200</v>
      </c>
      <c r="O89" s="339">
        <f t="shared" si="3"/>
        <v>33.33333333333333</v>
      </c>
      <c r="P89" s="343">
        <f t="shared" si="2"/>
        <v>1.596169193934557</v>
      </c>
    </row>
    <row r="90" spans="8:16" ht="15">
      <c r="H90" s="57">
        <v>6831</v>
      </c>
      <c r="I90" s="41" t="s">
        <v>341</v>
      </c>
      <c r="J90" s="58"/>
      <c r="K90" s="58"/>
      <c r="L90" s="46">
        <v>600</v>
      </c>
      <c r="M90" s="46">
        <v>12530</v>
      </c>
      <c r="N90" s="46">
        <v>200</v>
      </c>
      <c r="O90" s="339">
        <f t="shared" si="3"/>
        <v>33.33333333333333</v>
      </c>
      <c r="P90" s="343">
        <f t="shared" si="2"/>
        <v>1.596169193934557</v>
      </c>
    </row>
    <row r="91" spans="8:16" ht="15">
      <c r="H91" s="176">
        <v>7</v>
      </c>
      <c r="I91" s="190" t="s">
        <v>2</v>
      </c>
      <c r="J91" s="191"/>
      <c r="K91" s="191"/>
      <c r="L91" s="67">
        <v>0</v>
      </c>
      <c r="M91" s="67">
        <v>0</v>
      </c>
      <c r="N91" s="67">
        <v>0</v>
      </c>
      <c r="O91" s="346">
        <v>0</v>
      </c>
      <c r="P91" s="346">
        <v>0</v>
      </c>
    </row>
    <row r="92" spans="8:16" ht="15">
      <c r="H92" s="59">
        <v>71</v>
      </c>
      <c r="I92" s="42" t="s">
        <v>18</v>
      </c>
      <c r="J92" s="42"/>
      <c r="K92" s="42"/>
      <c r="L92" s="46">
        <v>0</v>
      </c>
      <c r="M92" s="46">
        <v>0</v>
      </c>
      <c r="N92" s="46">
        <v>0</v>
      </c>
      <c r="O92" s="46">
        <v>0</v>
      </c>
      <c r="P92" s="46">
        <v>0</v>
      </c>
    </row>
    <row r="93" spans="8:16" ht="15" customHeight="1">
      <c r="H93" s="59">
        <v>711</v>
      </c>
      <c r="I93" s="520" t="s">
        <v>19</v>
      </c>
      <c r="J93" s="520"/>
      <c r="K93" s="520"/>
      <c r="L93" s="46">
        <v>0</v>
      </c>
      <c r="M93" s="46">
        <v>0</v>
      </c>
      <c r="N93" s="46">
        <v>0</v>
      </c>
      <c r="O93" s="46">
        <v>0</v>
      </c>
      <c r="P93" s="46">
        <v>0</v>
      </c>
    </row>
    <row r="94" spans="8:16" ht="15">
      <c r="H94" s="59">
        <v>7111</v>
      </c>
      <c r="I94" s="521" t="s">
        <v>342</v>
      </c>
      <c r="J94" s="522"/>
      <c r="K94" s="523"/>
      <c r="L94" s="46">
        <v>0</v>
      </c>
      <c r="M94" s="46">
        <v>0</v>
      </c>
      <c r="N94" s="46">
        <v>0</v>
      </c>
      <c r="O94" s="351">
        <v>0</v>
      </c>
      <c r="P94" s="351">
        <v>0</v>
      </c>
    </row>
    <row r="95" spans="8:16" ht="15" customHeight="1">
      <c r="H95" s="59">
        <v>72</v>
      </c>
      <c r="I95" s="509" t="s">
        <v>55</v>
      </c>
      <c r="J95" s="509"/>
      <c r="K95" s="509"/>
      <c r="L95" s="46">
        <v>0</v>
      </c>
      <c r="M95" s="46">
        <v>0</v>
      </c>
      <c r="N95" s="46">
        <v>0</v>
      </c>
      <c r="O95" s="351">
        <v>0</v>
      </c>
      <c r="P95" s="351">
        <v>0</v>
      </c>
    </row>
    <row r="96" spans="8:16" ht="15">
      <c r="H96" s="59">
        <v>721</v>
      </c>
      <c r="I96" s="42" t="s">
        <v>20</v>
      </c>
      <c r="J96" s="42"/>
      <c r="K96" s="42"/>
      <c r="L96" s="46">
        <v>0</v>
      </c>
      <c r="M96" s="46">
        <v>0</v>
      </c>
      <c r="N96" s="46">
        <v>0</v>
      </c>
      <c r="O96" s="351">
        <v>0</v>
      </c>
      <c r="P96" s="351">
        <v>0</v>
      </c>
    </row>
    <row r="97" spans="8:16" ht="15">
      <c r="H97" s="68">
        <v>3</v>
      </c>
      <c r="I97" s="69" t="s">
        <v>3</v>
      </c>
      <c r="J97" s="70"/>
      <c r="K97" s="71"/>
      <c r="L97" s="67">
        <f>SUM(L98+L105+L134+L140+L143+L147)</f>
        <v>5381924</v>
      </c>
      <c r="M97" s="67">
        <f>SUM(M98+M105+M134+M140+M143+M147)</f>
        <v>10025000</v>
      </c>
      <c r="N97" s="67">
        <f>SUM(N98+N105+N134+N140+N143+N147)</f>
        <v>4278843</v>
      </c>
      <c r="O97" s="345">
        <f aca="true" t="shared" si="4" ref="O97:O106">ABS(N97/L97*100)</f>
        <v>79.50396549635408</v>
      </c>
      <c r="P97" s="345">
        <f aca="true" t="shared" si="5" ref="P97:P150">ABS(N97/M97*100)</f>
        <v>42.68172568578554</v>
      </c>
    </row>
    <row r="98" spans="8:16" ht="15">
      <c r="H98" s="59">
        <v>31</v>
      </c>
      <c r="I98" s="42" t="s">
        <v>96</v>
      </c>
      <c r="J98" s="42"/>
      <c r="K98" s="42"/>
      <c r="L98" s="199">
        <f>SUM(L99+L101+L103)</f>
        <v>822101</v>
      </c>
      <c r="M98" s="199">
        <f>SUM(M99+M101+M103)</f>
        <v>2049000</v>
      </c>
      <c r="N98" s="199">
        <f>SUM(N99+N101+N103)</f>
        <v>972098</v>
      </c>
      <c r="O98" s="342">
        <f t="shared" si="4"/>
        <v>118.24556836690383</v>
      </c>
      <c r="P98" s="342">
        <f t="shared" si="5"/>
        <v>47.44255734504637</v>
      </c>
    </row>
    <row r="99" spans="8:16" ht="15">
      <c r="H99" s="59">
        <v>311</v>
      </c>
      <c r="I99" s="42" t="s">
        <v>97</v>
      </c>
      <c r="J99" s="42"/>
      <c r="K99" s="42"/>
      <c r="L99" s="199">
        <f>SUM(L100)</f>
        <v>679823</v>
      </c>
      <c r="M99" s="199">
        <f>SUM(M100)</f>
        <v>1640000</v>
      </c>
      <c r="N99" s="199">
        <f>SUM(N100)</f>
        <v>717827</v>
      </c>
      <c r="O99" s="342">
        <f t="shared" si="4"/>
        <v>105.59027864605935</v>
      </c>
      <c r="P99" s="342">
        <f t="shared" si="5"/>
        <v>43.76993902439024</v>
      </c>
    </row>
    <row r="100" spans="8:16" ht="15">
      <c r="H100" s="59">
        <v>3111</v>
      </c>
      <c r="I100" s="42" t="s">
        <v>343</v>
      </c>
      <c r="J100" s="42"/>
      <c r="K100" s="42"/>
      <c r="L100" s="46">
        <v>679823</v>
      </c>
      <c r="M100" s="46">
        <v>1640000</v>
      </c>
      <c r="N100" s="46">
        <v>717827</v>
      </c>
      <c r="O100" s="343">
        <f t="shared" si="4"/>
        <v>105.59027864605935</v>
      </c>
      <c r="P100" s="343">
        <f t="shared" si="5"/>
        <v>43.76993902439024</v>
      </c>
    </row>
    <row r="101" spans="8:16" ht="15">
      <c r="H101" s="59">
        <v>312</v>
      </c>
      <c r="I101" s="42" t="s">
        <v>112</v>
      </c>
      <c r="J101" s="42"/>
      <c r="K101" s="42"/>
      <c r="L101" s="199">
        <f>SUM(L102)</f>
        <v>30000</v>
      </c>
      <c r="M101" s="199">
        <f>SUM(M102)</f>
        <v>170000</v>
      </c>
      <c r="N101" s="199">
        <f>SUM(N102)</f>
        <v>136890</v>
      </c>
      <c r="O101" s="342">
        <f t="shared" si="4"/>
        <v>456.29999999999995</v>
      </c>
      <c r="P101" s="342">
        <f t="shared" si="5"/>
        <v>80.5235294117647</v>
      </c>
    </row>
    <row r="102" spans="8:16" ht="15">
      <c r="H102" s="59">
        <v>3121</v>
      </c>
      <c r="I102" s="42" t="s">
        <v>344</v>
      </c>
      <c r="J102" s="42"/>
      <c r="K102" s="42"/>
      <c r="L102" s="46">
        <v>30000</v>
      </c>
      <c r="M102" s="46">
        <v>170000</v>
      </c>
      <c r="N102" s="46">
        <v>136890</v>
      </c>
      <c r="O102" s="343">
        <f t="shared" si="4"/>
        <v>456.29999999999995</v>
      </c>
      <c r="P102" s="343">
        <f t="shared" si="5"/>
        <v>80.5235294117647</v>
      </c>
    </row>
    <row r="103" spans="8:16" ht="15">
      <c r="H103" s="59">
        <v>313</v>
      </c>
      <c r="I103" s="42" t="s">
        <v>98</v>
      </c>
      <c r="J103" s="42"/>
      <c r="K103" s="42"/>
      <c r="L103" s="199">
        <f>SUM(L104)</f>
        <v>112278</v>
      </c>
      <c r="M103" s="199">
        <f>SUM(M104)</f>
        <v>239000</v>
      </c>
      <c r="N103" s="199">
        <f>SUM(N104)</f>
        <v>117381</v>
      </c>
      <c r="O103" s="342">
        <f t="shared" si="4"/>
        <v>104.54496873831027</v>
      </c>
      <c r="P103" s="342">
        <f t="shared" si="5"/>
        <v>49.11338912133891</v>
      </c>
    </row>
    <row r="104" spans="8:16" ht="15">
      <c r="H104" s="59">
        <v>3132</v>
      </c>
      <c r="I104" s="42" t="s">
        <v>345</v>
      </c>
      <c r="J104" s="42"/>
      <c r="K104" s="42"/>
      <c r="L104" s="46">
        <v>112278</v>
      </c>
      <c r="M104" s="46">
        <v>239000</v>
      </c>
      <c r="N104" s="46">
        <v>117381</v>
      </c>
      <c r="O104" s="343">
        <f t="shared" si="4"/>
        <v>104.54496873831027</v>
      </c>
      <c r="P104" s="343">
        <f t="shared" si="5"/>
        <v>49.11338912133891</v>
      </c>
    </row>
    <row r="105" spans="8:16" ht="15">
      <c r="H105" s="59">
        <v>32</v>
      </c>
      <c r="I105" s="42" t="s">
        <v>99</v>
      </c>
      <c r="J105" s="42"/>
      <c r="K105" s="42"/>
      <c r="L105" s="199">
        <f>SUM(L106+L110+L116+L126+L127)</f>
        <v>3364350</v>
      </c>
      <c r="M105" s="199">
        <f>SUM(M106+M110+M116+M127)</f>
        <v>5490500</v>
      </c>
      <c r="N105" s="199">
        <f>SUM(N106+N110+N116+N127)</f>
        <v>2258401</v>
      </c>
      <c r="O105" s="342">
        <f t="shared" si="4"/>
        <v>67.12740945502102</v>
      </c>
      <c r="P105" s="342">
        <f t="shared" si="5"/>
        <v>41.13288407248884</v>
      </c>
    </row>
    <row r="106" spans="8:16" ht="15">
      <c r="H106" s="59">
        <v>321</v>
      </c>
      <c r="I106" s="43" t="s">
        <v>24</v>
      </c>
      <c r="J106" s="43"/>
      <c r="K106" s="43"/>
      <c r="L106" s="199">
        <f>SUM(L107+L108+L109)</f>
        <v>35689</v>
      </c>
      <c r="M106" s="199">
        <f>SUM(M107+M108+M109)</f>
        <v>108000</v>
      </c>
      <c r="N106" s="199">
        <f>SUM(N107+N108+N109)</f>
        <v>13075</v>
      </c>
      <c r="O106" s="342">
        <f t="shared" si="4"/>
        <v>36.63593824427695</v>
      </c>
      <c r="P106" s="342">
        <f t="shared" si="5"/>
        <v>12.106481481481483</v>
      </c>
    </row>
    <row r="107" spans="8:16" ht="15">
      <c r="H107" s="59">
        <v>3211</v>
      </c>
      <c r="I107" s="43" t="s">
        <v>346</v>
      </c>
      <c r="J107" s="43"/>
      <c r="K107" s="43"/>
      <c r="L107" s="46">
        <v>26589</v>
      </c>
      <c r="M107" s="46">
        <v>60000</v>
      </c>
      <c r="N107" s="46">
        <v>10675</v>
      </c>
      <c r="O107" s="343">
        <f aca="true" t="shared" si="6" ref="O107:O168">ABS(N107/L107*100)</f>
        <v>40.148181578848394</v>
      </c>
      <c r="P107" s="343">
        <f t="shared" si="5"/>
        <v>17.791666666666668</v>
      </c>
    </row>
    <row r="108" spans="8:16" ht="15">
      <c r="H108" s="59">
        <v>3212</v>
      </c>
      <c r="I108" s="43" t="s">
        <v>262</v>
      </c>
      <c r="J108" s="43"/>
      <c r="K108" s="43"/>
      <c r="L108" s="46">
        <v>3600</v>
      </c>
      <c r="M108" s="46">
        <v>23000</v>
      </c>
      <c r="N108" s="46">
        <v>1800</v>
      </c>
      <c r="O108" s="343">
        <f t="shared" si="6"/>
        <v>50</v>
      </c>
      <c r="P108" s="343">
        <f t="shared" si="5"/>
        <v>7.82608695652174</v>
      </c>
    </row>
    <row r="109" spans="8:16" ht="15">
      <c r="H109" s="59">
        <v>3213</v>
      </c>
      <c r="I109" s="43" t="s">
        <v>263</v>
      </c>
      <c r="J109" s="43"/>
      <c r="K109" s="43"/>
      <c r="L109" s="46">
        <v>5500</v>
      </c>
      <c r="M109" s="46">
        <v>25000</v>
      </c>
      <c r="N109" s="46">
        <v>600</v>
      </c>
      <c r="O109" s="343">
        <f t="shared" si="6"/>
        <v>10.909090909090908</v>
      </c>
      <c r="P109" s="343">
        <f t="shared" si="5"/>
        <v>2.4</v>
      </c>
    </row>
    <row r="110" spans="8:16" ht="15">
      <c r="H110" s="59">
        <v>322</v>
      </c>
      <c r="I110" s="42" t="s">
        <v>25</v>
      </c>
      <c r="J110" s="42"/>
      <c r="K110" s="42"/>
      <c r="L110" s="199">
        <f>SUM(L111+L112+L113+L114+L115)</f>
        <v>406902</v>
      </c>
      <c r="M110" s="199">
        <f>SUM(M111+M112+M113+M114+M115)</f>
        <v>709000</v>
      </c>
      <c r="N110" s="199">
        <f>SUM(N111+N112+N113+N114+N115)</f>
        <v>435331</v>
      </c>
      <c r="O110" s="342">
        <f t="shared" si="6"/>
        <v>106.9866945849369</v>
      </c>
      <c r="P110" s="342">
        <f t="shared" si="5"/>
        <v>61.400705218617766</v>
      </c>
    </row>
    <row r="111" spans="8:16" ht="15">
      <c r="H111" s="59">
        <v>3221</v>
      </c>
      <c r="I111" s="42" t="s">
        <v>203</v>
      </c>
      <c r="J111" s="42"/>
      <c r="K111" s="42"/>
      <c r="L111" s="46">
        <v>44236</v>
      </c>
      <c r="M111" s="46">
        <v>107000</v>
      </c>
      <c r="N111" s="46">
        <v>57009</v>
      </c>
      <c r="O111" s="343">
        <f t="shared" si="6"/>
        <v>128.87467221267747</v>
      </c>
      <c r="P111" s="343">
        <f t="shared" si="5"/>
        <v>53.279439252336445</v>
      </c>
    </row>
    <row r="112" spans="8:16" ht="15">
      <c r="H112" s="59">
        <v>3223</v>
      </c>
      <c r="I112" s="42" t="s">
        <v>347</v>
      </c>
      <c r="J112" s="42"/>
      <c r="K112" s="42"/>
      <c r="L112" s="46">
        <v>349075</v>
      </c>
      <c r="M112" s="46">
        <v>490000</v>
      </c>
      <c r="N112" s="46">
        <v>300159</v>
      </c>
      <c r="O112" s="343">
        <f t="shared" si="6"/>
        <v>85.9869655518155</v>
      </c>
      <c r="P112" s="343">
        <f t="shared" si="5"/>
        <v>61.25693877551021</v>
      </c>
    </row>
    <row r="113" spans="8:16" ht="15">
      <c r="H113" s="59">
        <v>3224</v>
      </c>
      <c r="I113" s="42" t="s">
        <v>348</v>
      </c>
      <c r="J113" s="42"/>
      <c r="K113" s="42"/>
      <c r="L113" s="46">
        <v>942</v>
      </c>
      <c r="M113" s="46">
        <v>90000</v>
      </c>
      <c r="N113" s="46">
        <v>64913</v>
      </c>
      <c r="O113" s="343">
        <f t="shared" si="6"/>
        <v>6890.976645435244</v>
      </c>
      <c r="P113" s="343">
        <f t="shared" si="5"/>
        <v>72.12555555555555</v>
      </c>
    </row>
    <row r="114" spans="8:16" ht="15">
      <c r="H114" s="59">
        <v>3225</v>
      </c>
      <c r="I114" s="42" t="s">
        <v>349</v>
      </c>
      <c r="J114" s="42"/>
      <c r="K114" s="42"/>
      <c r="L114" s="46">
        <v>12171</v>
      </c>
      <c r="M114" s="46">
        <v>20000</v>
      </c>
      <c r="N114" s="46">
        <v>13250</v>
      </c>
      <c r="O114" s="343">
        <f t="shared" si="6"/>
        <v>108.86533563388383</v>
      </c>
      <c r="P114" s="343">
        <f t="shared" si="5"/>
        <v>66.25</v>
      </c>
    </row>
    <row r="115" spans="8:16" ht="15">
      <c r="H115" s="59">
        <v>3227</v>
      </c>
      <c r="I115" s="42" t="s">
        <v>350</v>
      </c>
      <c r="J115" s="42"/>
      <c r="K115" s="42"/>
      <c r="L115" s="46">
        <v>478</v>
      </c>
      <c r="M115" s="46">
        <v>2000</v>
      </c>
      <c r="N115" s="46">
        <v>0</v>
      </c>
      <c r="O115" s="343">
        <f t="shared" si="6"/>
        <v>0</v>
      </c>
      <c r="P115" s="343">
        <f t="shared" si="5"/>
        <v>0</v>
      </c>
    </row>
    <row r="116" spans="8:16" ht="15">
      <c r="H116" s="59">
        <v>323</v>
      </c>
      <c r="I116" s="42" t="s">
        <v>100</v>
      </c>
      <c r="J116" s="42"/>
      <c r="K116" s="42"/>
      <c r="L116" s="199">
        <f>SUM(L117+L118+L119+L120+L121+L122+L123+L124+L125)</f>
        <v>2336114</v>
      </c>
      <c r="M116" s="199">
        <f>SUM(M117+M118+M119+M120+M121+M122+M123+M124+M125)</f>
        <v>3759500</v>
      </c>
      <c r="N116" s="199">
        <f>SUM(N117+N118+N119+N120+N121+N122+N123+N124+N125)</f>
        <v>1529266</v>
      </c>
      <c r="O116" s="342">
        <f t="shared" si="6"/>
        <v>65.46195947629269</v>
      </c>
      <c r="P116" s="342">
        <f t="shared" si="5"/>
        <v>40.67737731081261</v>
      </c>
    </row>
    <row r="117" spans="8:16" ht="15">
      <c r="H117" s="59">
        <v>3231</v>
      </c>
      <c r="I117" s="42" t="s">
        <v>231</v>
      </c>
      <c r="J117" s="42"/>
      <c r="K117" s="42"/>
      <c r="L117" s="46">
        <v>110919</v>
      </c>
      <c r="M117" s="46">
        <v>135500</v>
      </c>
      <c r="N117" s="46">
        <v>78309</v>
      </c>
      <c r="O117" s="343">
        <f t="shared" si="6"/>
        <v>70.6001676899359</v>
      </c>
      <c r="P117" s="343">
        <f t="shared" si="5"/>
        <v>57.792619926199265</v>
      </c>
    </row>
    <row r="118" spans="8:16" ht="15">
      <c r="H118" s="59">
        <v>3232</v>
      </c>
      <c r="I118" s="42" t="s">
        <v>221</v>
      </c>
      <c r="J118" s="42"/>
      <c r="K118" s="42"/>
      <c r="L118" s="46">
        <v>886957</v>
      </c>
      <c r="M118" s="46">
        <v>1295000</v>
      </c>
      <c r="N118" s="46">
        <v>456759</v>
      </c>
      <c r="O118" s="343">
        <f t="shared" si="6"/>
        <v>51.497310467136515</v>
      </c>
      <c r="P118" s="343">
        <f t="shared" si="5"/>
        <v>35.270965250965254</v>
      </c>
    </row>
    <row r="119" spans="8:16" ht="15">
      <c r="H119" s="59">
        <v>3233</v>
      </c>
      <c r="I119" s="42" t="s">
        <v>208</v>
      </c>
      <c r="J119" s="42"/>
      <c r="K119" s="42"/>
      <c r="L119" s="46">
        <v>65120</v>
      </c>
      <c r="M119" s="46">
        <v>125000</v>
      </c>
      <c r="N119" s="46">
        <v>89334</v>
      </c>
      <c r="O119" s="343">
        <f t="shared" si="6"/>
        <v>137.18366093366095</v>
      </c>
      <c r="P119" s="343">
        <f t="shared" si="5"/>
        <v>71.46719999999999</v>
      </c>
    </row>
    <row r="120" spans="8:16" ht="15">
      <c r="H120" s="59">
        <v>3234</v>
      </c>
      <c r="I120" s="42" t="s">
        <v>351</v>
      </c>
      <c r="J120" s="42"/>
      <c r="K120" s="42"/>
      <c r="L120" s="46">
        <v>845553</v>
      </c>
      <c r="M120" s="46">
        <v>1085000</v>
      </c>
      <c r="N120" s="46">
        <v>530363</v>
      </c>
      <c r="O120" s="343">
        <f t="shared" si="6"/>
        <v>62.72380323882714</v>
      </c>
      <c r="P120" s="343">
        <f t="shared" si="5"/>
        <v>48.88138248847926</v>
      </c>
    </row>
    <row r="121" spans="8:16" ht="15">
      <c r="H121" s="59">
        <v>3235</v>
      </c>
      <c r="I121" s="42" t="s">
        <v>352</v>
      </c>
      <c r="J121" s="42"/>
      <c r="K121" s="42"/>
      <c r="L121" s="46">
        <v>191989</v>
      </c>
      <c r="M121" s="46">
        <v>195000</v>
      </c>
      <c r="N121" s="46">
        <v>62752</v>
      </c>
      <c r="O121" s="343">
        <f t="shared" si="6"/>
        <v>32.68520592325602</v>
      </c>
      <c r="P121" s="343">
        <f t="shared" si="5"/>
        <v>32.18051282051282</v>
      </c>
    </row>
    <row r="122" spans="8:16" ht="15">
      <c r="H122" s="59">
        <v>3236</v>
      </c>
      <c r="I122" s="42" t="s">
        <v>353</v>
      </c>
      <c r="J122" s="42"/>
      <c r="K122" s="42"/>
      <c r="L122" s="46">
        <v>5159</v>
      </c>
      <c r="M122" s="46">
        <v>12000</v>
      </c>
      <c r="N122" s="46">
        <v>25080</v>
      </c>
      <c r="O122" s="343">
        <f t="shared" si="6"/>
        <v>486.1407249466951</v>
      </c>
      <c r="P122" s="343">
        <f t="shared" si="5"/>
        <v>209</v>
      </c>
    </row>
    <row r="123" spans="8:16" ht="15">
      <c r="H123" s="59">
        <v>3237</v>
      </c>
      <c r="I123" s="42" t="s">
        <v>214</v>
      </c>
      <c r="J123" s="42"/>
      <c r="K123" s="42"/>
      <c r="L123" s="46">
        <v>175583</v>
      </c>
      <c r="M123" s="46">
        <v>820000</v>
      </c>
      <c r="N123" s="46">
        <v>247954</v>
      </c>
      <c r="O123" s="343">
        <f t="shared" si="6"/>
        <v>141.21754383966555</v>
      </c>
      <c r="P123" s="343">
        <f t="shared" si="5"/>
        <v>30.238292682926833</v>
      </c>
    </row>
    <row r="124" spans="8:16" ht="15">
      <c r="H124" s="59">
        <v>3238</v>
      </c>
      <c r="I124" s="42" t="s">
        <v>354</v>
      </c>
      <c r="J124" s="42"/>
      <c r="K124" s="42"/>
      <c r="L124" s="46">
        <v>25858</v>
      </c>
      <c r="M124" s="46">
        <v>68000</v>
      </c>
      <c r="N124" s="46">
        <v>32835</v>
      </c>
      <c r="O124" s="343">
        <f t="shared" si="6"/>
        <v>126.98197849795034</v>
      </c>
      <c r="P124" s="343">
        <f t="shared" si="5"/>
        <v>48.28676470588235</v>
      </c>
    </row>
    <row r="125" spans="8:16" ht="15">
      <c r="H125" s="59">
        <v>3239</v>
      </c>
      <c r="I125" s="42" t="s">
        <v>355</v>
      </c>
      <c r="J125" s="42"/>
      <c r="K125" s="42"/>
      <c r="L125" s="46">
        <v>28976</v>
      </c>
      <c r="M125" s="46">
        <v>24000</v>
      </c>
      <c r="N125" s="46">
        <v>5880</v>
      </c>
      <c r="O125" s="343">
        <f t="shared" si="6"/>
        <v>20.292655991165102</v>
      </c>
      <c r="P125" s="343">
        <f t="shared" si="5"/>
        <v>24.5</v>
      </c>
    </row>
    <row r="126" spans="8:16" ht="15">
      <c r="H126" s="59">
        <v>324</v>
      </c>
      <c r="I126" s="42" t="s">
        <v>436</v>
      </c>
      <c r="J126" s="42"/>
      <c r="K126" s="42"/>
      <c r="L126" s="46">
        <v>10266</v>
      </c>
      <c r="M126" s="46">
        <v>0</v>
      </c>
      <c r="N126" s="46">
        <v>0</v>
      </c>
      <c r="O126" s="343">
        <f t="shared" si="6"/>
        <v>0</v>
      </c>
      <c r="P126" s="343">
        <v>0</v>
      </c>
    </row>
    <row r="127" spans="8:16" ht="15">
      <c r="H127" s="59">
        <v>329</v>
      </c>
      <c r="I127" s="42" t="s">
        <v>27</v>
      </c>
      <c r="J127" s="42"/>
      <c r="K127" s="42"/>
      <c r="L127" s="199">
        <f>SUM(L128+L129+L130+L131+L132+L133)</f>
        <v>575379</v>
      </c>
      <c r="M127" s="199">
        <f>SUM(M128+M129+M130+M131+M132+M133)</f>
        <v>914000</v>
      </c>
      <c r="N127" s="199">
        <f>SUM(N128+N129+N130+N131+N132+N133)</f>
        <v>280729</v>
      </c>
      <c r="O127" s="342">
        <f t="shared" si="6"/>
        <v>48.790275627021494</v>
      </c>
      <c r="P127" s="342">
        <f t="shared" si="5"/>
        <v>30.714332603938733</v>
      </c>
    </row>
    <row r="128" spans="8:16" ht="15">
      <c r="H128" s="59">
        <v>3291</v>
      </c>
      <c r="I128" s="42" t="s">
        <v>356</v>
      </c>
      <c r="J128" s="42"/>
      <c r="K128" s="42"/>
      <c r="L128" s="46">
        <v>18381</v>
      </c>
      <c r="M128" s="46">
        <v>40000</v>
      </c>
      <c r="N128" s="46">
        <v>0</v>
      </c>
      <c r="O128" s="343">
        <f t="shared" si="6"/>
        <v>0</v>
      </c>
      <c r="P128" s="343">
        <f t="shared" si="5"/>
        <v>0</v>
      </c>
    </row>
    <row r="129" spans="8:16" ht="15">
      <c r="H129" s="59">
        <v>3292</v>
      </c>
      <c r="I129" s="42" t="s">
        <v>357</v>
      </c>
      <c r="J129" s="42"/>
      <c r="K129" s="42"/>
      <c r="L129" s="46">
        <v>12782</v>
      </c>
      <c r="M129" s="46">
        <v>20000</v>
      </c>
      <c r="N129" s="46">
        <v>29407</v>
      </c>
      <c r="O129" s="343">
        <f t="shared" si="6"/>
        <v>230.06571741511502</v>
      </c>
      <c r="P129" s="343">
        <f t="shared" si="5"/>
        <v>147.035</v>
      </c>
    </row>
    <row r="130" spans="8:16" ht="15">
      <c r="H130" s="59">
        <v>3293</v>
      </c>
      <c r="I130" s="42" t="s">
        <v>358</v>
      </c>
      <c r="J130" s="42"/>
      <c r="K130" s="42"/>
      <c r="L130" s="46">
        <v>87349</v>
      </c>
      <c r="M130" s="46">
        <v>90000</v>
      </c>
      <c r="N130" s="46">
        <v>65203</v>
      </c>
      <c r="O130" s="343">
        <f t="shared" si="6"/>
        <v>74.64653287387377</v>
      </c>
      <c r="P130" s="343">
        <f t="shared" si="5"/>
        <v>72.44777777777777</v>
      </c>
    </row>
    <row r="131" spans="8:16" ht="15">
      <c r="H131" s="59">
        <v>3294</v>
      </c>
      <c r="I131" s="42" t="s">
        <v>359</v>
      </c>
      <c r="J131" s="42"/>
      <c r="K131" s="42"/>
      <c r="L131" s="46">
        <v>19295</v>
      </c>
      <c r="M131" s="46">
        <v>40000</v>
      </c>
      <c r="N131" s="46">
        <v>21478</v>
      </c>
      <c r="O131" s="343">
        <f t="shared" si="6"/>
        <v>111.31381186835966</v>
      </c>
      <c r="P131" s="343">
        <f t="shared" si="5"/>
        <v>53.69500000000001</v>
      </c>
    </row>
    <row r="132" spans="8:16" ht="15">
      <c r="H132" s="59">
        <v>3295</v>
      </c>
      <c r="I132" s="42" t="s">
        <v>360</v>
      </c>
      <c r="J132" s="42"/>
      <c r="K132" s="42"/>
      <c r="L132" s="46">
        <v>7405</v>
      </c>
      <c r="M132" s="46">
        <v>10000</v>
      </c>
      <c r="N132" s="46">
        <v>587</v>
      </c>
      <c r="O132" s="343">
        <f t="shared" si="6"/>
        <v>7.927076299797434</v>
      </c>
      <c r="P132" s="343">
        <f t="shared" si="5"/>
        <v>5.87</v>
      </c>
    </row>
    <row r="133" spans="8:16" ht="15">
      <c r="H133" s="59">
        <v>3299</v>
      </c>
      <c r="I133" s="42" t="s">
        <v>27</v>
      </c>
      <c r="J133" s="42"/>
      <c r="K133" s="42"/>
      <c r="L133" s="46">
        <v>430167</v>
      </c>
      <c r="M133" s="46">
        <v>714000</v>
      </c>
      <c r="N133" s="46">
        <v>164054</v>
      </c>
      <c r="O133" s="343">
        <f t="shared" si="6"/>
        <v>38.13728156739127</v>
      </c>
      <c r="P133" s="343">
        <f t="shared" si="5"/>
        <v>22.976750700280114</v>
      </c>
    </row>
    <row r="134" spans="8:16" ht="15">
      <c r="H134" s="59">
        <v>34</v>
      </c>
      <c r="I134" s="42" t="s">
        <v>101</v>
      </c>
      <c r="J134" s="42"/>
      <c r="K134" s="42"/>
      <c r="L134" s="199">
        <f>L136</f>
        <v>38170</v>
      </c>
      <c r="M134" s="199">
        <f>SUM(M135)</f>
        <v>112500</v>
      </c>
      <c r="N134" s="199">
        <f>SUM(N135)</f>
        <v>45284</v>
      </c>
      <c r="O134" s="342">
        <f t="shared" si="6"/>
        <v>118.63767356562747</v>
      </c>
      <c r="P134" s="342">
        <v>0</v>
      </c>
    </row>
    <row r="135" spans="8:16" ht="15">
      <c r="H135" s="59">
        <v>342</v>
      </c>
      <c r="I135" s="42" t="s">
        <v>28</v>
      </c>
      <c r="J135" s="42"/>
      <c r="K135" s="42"/>
      <c r="L135" s="199">
        <v>38170</v>
      </c>
      <c r="M135" s="199">
        <f>SUM(M137+M138)</f>
        <v>112500</v>
      </c>
      <c r="N135" s="199">
        <f>SUM(N137+N138)</f>
        <v>45284</v>
      </c>
      <c r="O135" s="342">
        <v>0</v>
      </c>
      <c r="P135" s="342">
        <f t="shared" si="5"/>
        <v>40.25244444444445</v>
      </c>
    </row>
    <row r="136" spans="8:16" ht="15">
      <c r="H136" s="59">
        <v>343</v>
      </c>
      <c r="I136" s="42" t="s">
        <v>490</v>
      </c>
      <c r="J136" s="42"/>
      <c r="K136" s="42"/>
      <c r="L136" s="199">
        <f>SUM(L137+L138+L139)</f>
        <v>38170</v>
      </c>
      <c r="M136" s="199">
        <v>112500</v>
      </c>
      <c r="N136" s="199">
        <v>45284</v>
      </c>
      <c r="O136" s="343">
        <f t="shared" si="6"/>
        <v>118.63767356562747</v>
      </c>
      <c r="P136" s="343">
        <v>0</v>
      </c>
    </row>
    <row r="137" spans="8:16" ht="15">
      <c r="H137" s="59">
        <v>3431</v>
      </c>
      <c r="I137" s="42" t="s">
        <v>361</v>
      </c>
      <c r="J137" s="42"/>
      <c r="K137" s="42"/>
      <c r="L137" s="46">
        <v>36303</v>
      </c>
      <c r="M137" s="46">
        <v>97500</v>
      </c>
      <c r="N137" s="46">
        <v>36975</v>
      </c>
      <c r="O137" s="343">
        <f t="shared" si="6"/>
        <v>101.85108668705065</v>
      </c>
      <c r="P137" s="343">
        <f t="shared" si="5"/>
        <v>37.92307692307692</v>
      </c>
    </row>
    <row r="138" spans="8:16" ht="15">
      <c r="H138" s="59">
        <v>3433</v>
      </c>
      <c r="I138" s="42" t="s">
        <v>362</v>
      </c>
      <c r="J138" s="42"/>
      <c r="K138" s="42"/>
      <c r="L138" s="46">
        <v>1747</v>
      </c>
      <c r="M138" s="46">
        <v>15000</v>
      </c>
      <c r="N138" s="46">
        <v>8309</v>
      </c>
      <c r="O138" s="343">
        <f t="shared" si="6"/>
        <v>475.6153405838581</v>
      </c>
      <c r="P138" s="343">
        <f t="shared" si="5"/>
        <v>55.39333333333334</v>
      </c>
    </row>
    <row r="139" spans="8:16" ht="15">
      <c r="H139" s="59">
        <v>3434</v>
      </c>
      <c r="I139" s="42" t="s">
        <v>437</v>
      </c>
      <c r="J139" s="42"/>
      <c r="K139" s="42"/>
      <c r="L139" s="46">
        <v>120</v>
      </c>
      <c r="M139" s="46">
        <v>0</v>
      </c>
      <c r="N139" s="46">
        <v>0</v>
      </c>
      <c r="O139" s="343">
        <f t="shared" si="6"/>
        <v>0</v>
      </c>
      <c r="P139" s="343">
        <v>0</v>
      </c>
    </row>
    <row r="140" spans="8:16" ht="15">
      <c r="H140" s="59">
        <v>36</v>
      </c>
      <c r="I140" s="503" t="s">
        <v>41</v>
      </c>
      <c r="J140" s="503"/>
      <c r="K140" s="503"/>
      <c r="L140" s="199">
        <f aca="true" t="shared" si="7" ref="L140:N141">SUM(L141)</f>
        <v>330633</v>
      </c>
      <c r="M140" s="199">
        <f t="shared" si="7"/>
        <v>720000</v>
      </c>
      <c r="N140" s="199">
        <f t="shared" si="7"/>
        <v>414708</v>
      </c>
      <c r="O140" s="342">
        <f t="shared" si="6"/>
        <v>125.4284962481059</v>
      </c>
      <c r="P140" s="344">
        <f t="shared" si="5"/>
        <v>57.59833333333333</v>
      </c>
    </row>
    <row r="141" spans="8:16" ht="15">
      <c r="H141" s="59">
        <v>363</v>
      </c>
      <c r="I141" s="42" t="s">
        <v>155</v>
      </c>
      <c r="J141" s="42"/>
      <c r="K141" s="42"/>
      <c r="L141" s="199">
        <f t="shared" si="7"/>
        <v>330633</v>
      </c>
      <c r="M141" s="199">
        <f t="shared" si="7"/>
        <v>720000</v>
      </c>
      <c r="N141" s="199">
        <f t="shared" si="7"/>
        <v>414708</v>
      </c>
      <c r="O141" s="342">
        <f t="shared" si="6"/>
        <v>125.4284962481059</v>
      </c>
      <c r="P141" s="344">
        <f t="shared" si="5"/>
        <v>57.59833333333333</v>
      </c>
    </row>
    <row r="142" spans="8:16" ht="15">
      <c r="H142" s="59">
        <v>3631</v>
      </c>
      <c r="I142" s="42" t="s">
        <v>363</v>
      </c>
      <c r="J142" s="42"/>
      <c r="K142" s="42"/>
      <c r="L142" s="46">
        <v>330633</v>
      </c>
      <c r="M142" s="46">
        <v>720000</v>
      </c>
      <c r="N142" s="46">
        <v>414708</v>
      </c>
      <c r="O142" s="343">
        <f t="shared" si="6"/>
        <v>125.4284962481059</v>
      </c>
      <c r="P142" s="428">
        <f t="shared" si="5"/>
        <v>57.59833333333333</v>
      </c>
    </row>
    <row r="143" spans="8:16" ht="15">
      <c r="H143" s="178">
        <v>37</v>
      </c>
      <c r="I143" s="504" t="s">
        <v>56</v>
      </c>
      <c r="J143" s="505"/>
      <c r="K143" s="505"/>
      <c r="L143" s="199">
        <f aca="true" t="shared" si="8" ref="L143:N144">SUM(L144)</f>
        <v>273381</v>
      </c>
      <c r="M143" s="199">
        <f t="shared" si="8"/>
        <v>508000</v>
      </c>
      <c r="N143" s="199">
        <f t="shared" si="8"/>
        <v>277852</v>
      </c>
      <c r="O143" s="342">
        <f t="shared" si="6"/>
        <v>101.63544650140281</v>
      </c>
      <c r="P143" s="344">
        <f t="shared" si="5"/>
        <v>54.695275590551184</v>
      </c>
    </row>
    <row r="144" spans="8:16" ht="15">
      <c r="H144" s="59">
        <v>372</v>
      </c>
      <c r="I144" s="506" t="s">
        <v>30</v>
      </c>
      <c r="J144" s="506"/>
      <c r="K144" s="506"/>
      <c r="L144" s="199">
        <f t="shared" si="8"/>
        <v>273381</v>
      </c>
      <c r="M144" s="199">
        <f t="shared" si="8"/>
        <v>508000</v>
      </c>
      <c r="N144" s="199">
        <f>SUM(N145+N146)</f>
        <v>277852</v>
      </c>
      <c r="O144" s="342">
        <f t="shared" si="6"/>
        <v>101.63544650140281</v>
      </c>
      <c r="P144" s="344">
        <f t="shared" si="5"/>
        <v>54.695275590551184</v>
      </c>
    </row>
    <row r="145" spans="8:16" ht="15">
      <c r="H145" s="59">
        <v>3721</v>
      </c>
      <c r="I145" s="273" t="s">
        <v>364</v>
      </c>
      <c r="J145" s="234"/>
      <c r="K145" s="234"/>
      <c r="L145" s="46">
        <v>273381</v>
      </c>
      <c r="M145" s="46">
        <v>508000</v>
      </c>
      <c r="N145" s="46">
        <v>268352</v>
      </c>
      <c r="O145" s="343">
        <f t="shared" si="6"/>
        <v>98.16044275205665</v>
      </c>
      <c r="P145" s="428">
        <f t="shared" si="5"/>
        <v>52.825196850393695</v>
      </c>
    </row>
    <row r="146" spans="8:16" ht="15">
      <c r="H146" s="59">
        <v>3722</v>
      </c>
      <c r="I146" s="273" t="s">
        <v>313</v>
      </c>
      <c r="J146" s="234"/>
      <c r="K146" s="234"/>
      <c r="L146" s="46">
        <v>0</v>
      </c>
      <c r="M146" s="46">
        <v>0</v>
      </c>
      <c r="N146" s="46">
        <v>9500</v>
      </c>
      <c r="O146" s="343">
        <v>0</v>
      </c>
      <c r="P146" s="343">
        <v>0</v>
      </c>
    </row>
    <row r="147" spans="8:16" ht="15">
      <c r="H147" s="59">
        <v>38</v>
      </c>
      <c r="I147" s="43" t="s">
        <v>113</v>
      </c>
      <c r="J147" s="42"/>
      <c r="K147" s="42"/>
      <c r="L147" s="325">
        <f>SUM(L148+L150)</f>
        <v>553289</v>
      </c>
      <c r="M147" s="325">
        <f>SUM(M148+M150)</f>
        <v>1145000</v>
      </c>
      <c r="N147" s="325">
        <f>SUM(N148+N150)</f>
        <v>310500</v>
      </c>
      <c r="O147" s="342">
        <f t="shared" si="6"/>
        <v>56.118954108973796</v>
      </c>
      <c r="P147" s="342">
        <f t="shared" si="5"/>
        <v>27.117903930131003</v>
      </c>
    </row>
    <row r="148" spans="8:16" ht="15">
      <c r="H148" s="59">
        <v>381</v>
      </c>
      <c r="I148" s="43" t="s">
        <v>102</v>
      </c>
      <c r="J148" s="42"/>
      <c r="K148" s="42"/>
      <c r="L148" s="199">
        <f>SUM(L149)</f>
        <v>553289</v>
      </c>
      <c r="M148" s="199">
        <f>SUM(M149)</f>
        <v>1045000</v>
      </c>
      <c r="N148" s="199">
        <f>SUM(N149)</f>
        <v>310500</v>
      </c>
      <c r="O148" s="342">
        <f t="shared" si="6"/>
        <v>56.118954108973796</v>
      </c>
      <c r="P148" s="342">
        <f t="shared" si="5"/>
        <v>29.71291866028708</v>
      </c>
    </row>
    <row r="149" spans="8:16" ht="15">
      <c r="H149" s="59">
        <v>3811</v>
      </c>
      <c r="I149" s="43" t="s">
        <v>365</v>
      </c>
      <c r="J149" s="42"/>
      <c r="K149" s="42"/>
      <c r="L149" s="46">
        <v>553289</v>
      </c>
      <c r="M149" s="46">
        <v>1045000</v>
      </c>
      <c r="N149" s="46">
        <v>310500</v>
      </c>
      <c r="O149" s="343">
        <f t="shared" si="6"/>
        <v>56.118954108973796</v>
      </c>
      <c r="P149" s="343">
        <f t="shared" si="5"/>
        <v>29.71291866028708</v>
      </c>
    </row>
    <row r="150" spans="8:16" ht="15">
      <c r="H150" s="282">
        <v>382</v>
      </c>
      <c r="I150" s="283" t="s">
        <v>378</v>
      </c>
      <c r="J150" s="44"/>
      <c r="K150" s="44"/>
      <c r="L150" s="199">
        <f>SUM(L151)</f>
        <v>0</v>
      </c>
      <c r="M150" s="199">
        <f>SUM(M151)</f>
        <v>100000</v>
      </c>
      <c r="N150" s="199">
        <f>SUM(N151)</f>
        <v>0</v>
      </c>
      <c r="O150" s="342">
        <v>0</v>
      </c>
      <c r="P150" s="342">
        <f t="shared" si="5"/>
        <v>0</v>
      </c>
    </row>
    <row r="151" spans="8:16" ht="15">
      <c r="H151" s="282">
        <v>3821</v>
      </c>
      <c r="I151" s="283" t="s">
        <v>377</v>
      </c>
      <c r="J151" s="44"/>
      <c r="K151" s="44"/>
      <c r="L151" s="46">
        <v>0</v>
      </c>
      <c r="M151" s="46">
        <v>100000</v>
      </c>
      <c r="N151" s="46">
        <v>0</v>
      </c>
      <c r="O151" s="343">
        <v>0</v>
      </c>
      <c r="P151" s="348">
        <f>AVERAGE(N151/M151*100)</f>
        <v>0</v>
      </c>
    </row>
    <row r="152" spans="8:16" ht="15">
      <c r="H152" s="179">
        <v>4</v>
      </c>
      <c r="I152" s="177" t="s">
        <v>4</v>
      </c>
      <c r="J152" s="66"/>
      <c r="K152" s="66"/>
      <c r="L152" s="67">
        <f>SUM(L153+L159+L177)</f>
        <v>2098253</v>
      </c>
      <c r="M152" s="67">
        <f>SUM(M153+M159+M177)</f>
        <v>21008500</v>
      </c>
      <c r="N152" s="67">
        <f>SUM(N153+N159+N177)</f>
        <v>3165341</v>
      </c>
      <c r="O152" s="347">
        <f t="shared" si="6"/>
        <v>150.85602165229835</v>
      </c>
      <c r="P152" s="347">
        <f>AVERAGE(N152/M152*100)</f>
        <v>15.06695385201228</v>
      </c>
    </row>
    <row r="153" spans="8:16" ht="15">
      <c r="H153" s="59">
        <v>41</v>
      </c>
      <c r="I153" s="43" t="s">
        <v>33</v>
      </c>
      <c r="J153" s="42"/>
      <c r="K153" s="42"/>
      <c r="L153" s="199">
        <f>SUM(L154+L156)</f>
        <v>461251</v>
      </c>
      <c r="M153" s="199">
        <f>SUM(M154+M156)</f>
        <v>415000</v>
      </c>
      <c r="N153" s="199">
        <f>SUM(N154+N156)</f>
        <v>234137</v>
      </c>
      <c r="O153" s="343">
        <f t="shared" si="6"/>
        <v>50.76129916249504</v>
      </c>
      <c r="P153" s="343">
        <f aca="true" t="shared" si="9" ref="P153:P179">AVERAGE(N153/M153*100)</f>
        <v>56.41855421686747</v>
      </c>
    </row>
    <row r="154" spans="8:16" ht="15">
      <c r="H154" s="59">
        <v>411</v>
      </c>
      <c r="I154" s="43" t="s">
        <v>57</v>
      </c>
      <c r="J154" s="42"/>
      <c r="K154" s="42"/>
      <c r="L154" s="199">
        <f>SUM(L155)</f>
        <v>162494</v>
      </c>
      <c r="M154" s="199">
        <f>SUM(M155)</f>
        <v>300000</v>
      </c>
      <c r="N154" s="199">
        <f>SUM(N155)</f>
        <v>163250</v>
      </c>
      <c r="O154" s="343">
        <f t="shared" si="6"/>
        <v>100.46524794761653</v>
      </c>
      <c r="P154" s="343">
        <f t="shared" si="9"/>
        <v>54.41666666666667</v>
      </c>
    </row>
    <row r="155" spans="8:16" ht="15">
      <c r="H155" s="59">
        <v>4111</v>
      </c>
      <c r="I155" s="43" t="s">
        <v>366</v>
      </c>
      <c r="J155" s="42"/>
      <c r="K155" s="42"/>
      <c r="L155" s="46">
        <v>162494</v>
      </c>
      <c r="M155" s="46">
        <v>300000</v>
      </c>
      <c r="N155" s="46">
        <v>163250</v>
      </c>
      <c r="O155" s="343">
        <f t="shared" si="6"/>
        <v>100.46524794761653</v>
      </c>
      <c r="P155" s="343">
        <f t="shared" si="9"/>
        <v>54.41666666666667</v>
      </c>
    </row>
    <row r="156" spans="8:16" ht="15">
      <c r="H156" s="59">
        <v>412</v>
      </c>
      <c r="I156" s="43" t="s">
        <v>153</v>
      </c>
      <c r="J156" s="42"/>
      <c r="K156" s="42"/>
      <c r="L156" s="199">
        <f>SUM(L158)</f>
        <v>298757</v>
      </c>
      <c r="M156" s="199">
        <f>SUM(M158)</f>
        <v>115000</v>
      </c>
      <c r="N156" s="199">
        <f>SUM(N158+N157)</f>
        <v>70887</v>
      </c>
      <c r="O156" s="343">
        <f t="shared" si="6"/>
        <v>23.727310155075866</v>
      </c>
      <c r="P156" s="343">
        <f t="shared" si="9"/>
        <v>61.64086956521739</v>
      </c>
    </row>
    <row r="157" spans="8:16" ht="15">
      <c r="H157" s="59">
        <v>4124</v>
      </c>
      <c r="I157" s="43" t="s">
        <v>491</v>
      </c>
      <c r="J157" s="42"/>
      <c r="K157" s="42"/>
      <c r="L157" s="46">
        <v>0</v>
      </c>
      <c r="M157" s="46">
        <v>0</v>
      </c>
      <c r="N157" s="46">
        <v>7762</v>
      </c>
      <c r="O157" s="343">
        <v>0</v>
      </c>
      <c r="P157" s="343">
        <v>0</v>
      </c>
    </row>
    <row r="158" spans="8:16" ht="15">
      <c r="H158" s="59">
        <v>4126</v>
      </c>
      <c r="I158" s="43" t="s">
        <v>226</v>
      </c>
      <c r="J158" s="42"/>
      <c r="K158" s="42"/>
      <c r="L158" s="46">
        <v>298757</v>
      </c>
      <c r="M158" s="46">
        <v>115000</v>
      </c>
      <c r="N158" s="46">
        <v>63125</v>
      </c>
      <c r="O158" s="343">
        <f t="shared" si="6"/>
        <v>21.129212035199174</v>
      </c>
      <c r="P158" s="343">
        <f t="shared" si="9"/>
        <v>54.891304347826086</v>
      </c>
    </row>
    <row r="159" spans="8:16" ht="15">
      <c r="H159" s="59">
        <v>42</v>
      </c>
      <c r="I159" s="502" t="s">
        <v>34</v>
      </c>
      <c r="J159" s="502"/>
      <c r="K159" s="502"/>
      <c r="L159" s="199">
        <f>SUM(L160+L164+L169+L171+L173)</f>
        <v>1513360</v>
      </c>
      <c r="M159" s="199">
        <f>SUM(M160+M164+M169+M171+M173)</f>
        <v>20346500</v>
      </c>
      <c r="N159" s="199">
        <f>SUM(N160+N164+N169+N171+N173)</f>
        <v>2697143</v>
      </c>
      <c r="O159" s="343">
        <f t="shared" si="6"/>
        <v>178.22216789131468</v>
      </c>
      <c r="P159" s="343">
        <f t="shared" si="9"/>
        <v>13.25605386675841</v>
      </c>
    </row>
    <row r="160" spans="8:16" ht="15">
      <c r="H160" s="59">
        <v>421</v>
      </c>
      <c r="I160" s="507" t="s">
        <v>152</v>
      </c>
      <c r="J160" s="507"/>
      <c r="K160" s="507"/>
      <c r="L160" s="199">
        <f>SUM(L163)</f>
        <v>950741</v>
      </c>
      <c r="M160" s="199">
        <f>SUM(M161+M162+M163)</f>
        <v>18300000</v>
      </c>
      <c r="N160" s="199">
        <f>SUM(N161+N162+N163)</f>
        <v>2433265</v>
      </c>
      <c r="O160" s="343">
        <f t="shared" si="6"/>
        <v>255.93352974153842</v>
      </c>
      <c r="P160" s="343">
        <f t="shared" si="9"/>
        <v>13.296530054644808</v>
      </c>
    </row>
    <row r="161" spans="8:16" ht="15">
      <c r="H161" s="59">
        <v>4212</v>
      </c>
      <c r="I161" s="235" t="s">
        <v>367</v>
      </c>
      <c r="J161" s="235"/>
      <c r="K161" s="235"/>
      <c r="L161" s="46">
        <v>0</v>
      </c>
      <c r="M161" s="46">
        <v>14000000</v>
      </c>
      <c r="N161" s="46">
        <v>1763404</v>
      </c>
      <c r="O161" s="343">
        <v>0</v>
      </c>
      <c r="P161" s="343">
        <f t="shared" si="9"/>
        <v>12.595742857142858</v>
      </c>
    </row>
    <row r="162" spans="8:16" ht="15">
      <c r="H162" s="59">
        <v>4213</v>
      </c>
      <c r="I162" s="235" t="s">
        <v>368</v>
      </c>
      <c r="J162" s="235"/>
      <c r="K162" s="235"/>
      <c r="L162" s="46">
        <v>0</v>
      </c>
      <c r="M162" s="46">
        <v>600000</v>
      </c>
      <c r="N162" s="46">
        <v>50363</v>
      </c>
      <c r="O162" s="343">
        <v>0</v>
      </c>
      <c r="P162" s="343">
        <f t="shared" si="9"/>
        <v>8.393833333333333</v>
      </c>
    </row>
    <row r="163" spans="8:16" ht="15">
      <c r="H163" s="59">
        <v>4214</v>
      </c>
      <c r="I163" s="235" t="s">
        <v>369</v>
      </c>
      <c r="J163" s="235"/>
      <c r="K163" s="235"/>
      <c r="L163" s="46">
        <v>950741</v>
      </c>
      <c r="M163" s="46">
        <v>3700000</v>
      </c>
      <c r="N163" s="46">
        <v>619498</v>
      </c>
      <c r="O163" s="343">
        <f t="shared" si="6"/>
        <v>65.15949138619246</v>
      </c>
      <c r="P163" s="343">
        <f t="shared" si="9"/>
        <v>16.743189189189188</v>
      </c>
    </row>
    <row r="164" spans="8:16" ht="15">
      <c r="H164" s="59">
        <v>422</v>
      </c>
      <c r="I164" s="43" t="s">
        <v>103</v>
      </c>
      <c r="J164" s="42"/>
      <c r="K164" s="42"/>
      <c r="L164" s="199">
        <f>SUM(L165+L166+L167+L168)</f>
        <v>330807</v>
      </c>
      <c r="M164" s="199">
        <f>SUM(M165+M166+M167+M168)</f>
        <v>1595000</v>
      </c>
      <c r="N164" s="199">
        <f>SUM(N165+N166+N167+N168)</f>
        <v>183128</v>
      </c>
      <c r="O164" s="343">
        <f t="shared" si="6"/>
        <v>55.357957963404644</v>
      </c>
      <c r="P164" s="343">
        <f t="shared" si="9"/>
        <v>11.481379310344828</v>
      </c>
    </row>
    <row r="165" spans="8:16" ht="15">
      <c r="H165" s="59">
        <v>4221</v>
      </c>
      <c r="I165" s="43" t="s">
        <v>218</v>
      </c>
      <c r="J165" s="42"/>
      <c r="K165" s="42"/>
      <c r="L165" s="46">
        <v>0</v>
      </c>
      <c r="M165" s="46">
        <v>36000</v>
      </c>
      <c r="N165" s="46">
        <v>27857</v>
      </c>
      <c r="O165" s="343">
        <v>0</v>
      </c>
      <c r="P165" s="343">
        <v>0</v>
      </c>
    </row>
    <row r="166" spans="8:16" ht="15">
      <c r="H166" s="59">
        <v>4222</v>
      </c>
      <c r="I166" s="43" t="s">
        <v>376</v>
      </c>
      <c r="J166" s="42"/>
      <c r="K166" s="42"/>
      <c r="L166" s="46">
        <v>0</v>
      </c>
      <c r="M166" s="46">
        <v>112000</v>
      </c>
      <c r="N166" s="46">
        <v>111328</v>
      </c>
      <c r="O166" s="343">
        <v>0</v>
      </c>
      <c r="P166" s="343">
        <v>0</v>
      </c>
    </row>
    <row r="167" spans="8:16" ht="15">
      <c r="H167" s="59">
        <v>4223</v>
      </c>
      <c r="I167" s="43" t="s">
        <v>419</v>
      </c>
      <c r="J167" s="42"/>
      <c r="K167" s="42"/>
      <c r="L167" s="46">
        <v>0</v>
      </c>
      <c r="M167" s="46">
        <v>7000</v>
      </c>
      <c r="N167" s="46">
        <v>6165</v>
      </c>
      <c r="O167" s="343">
        <v>0</v>
      </c>
      <c r="P167" s="343">
        <v>0</v>
      </c>
    </row>
    <row r="168" spans="8:16" ht="15">
      <c r="H168" s="59">
        <v>4227</v>
      </c>
      <c r="I168" s="43" t="s">
        <v>256</v>
      </c>
      <c r="J168" s="42"/>
      <c r="K168" s="42"/>
      <c r="L168" s="46">
        <v>330807</v>
      </c>
      <c r="M168" s="46">
        <v>1440000</v>
      </c>
      <c r="N168" s="46">
        <v>37778</v>
      </c>
      <c r="O168" s="343">
        <f t="shared" si="6"/>
        <v>11.419951814804403</v>
      </c>
      <c r="P168" s="343">
        <f t="shared" si="9"/>
        <v>2.623472222222222</v>
      </c>
    </row>
    <row r="169" spans="8:16" ht="15">
      <c r="H169" s="59">
        <v>423</v>
      </c>
      <c r="I169" s="43" t="s">
        <v>174</v>
      </c>
      <c r="J169" s="42"/>
      <c r="K169" s="42"/>
      <c r="L169" s="199">
        <f>SUM(L170)</f>
        <v>0</v>
      </c>
      <c r="M169" s="199">
        <f>SUM(M170)</f>
        <v>7500</v>
      </c>
      <c r="N169" s="199">
        <f>SUM(N170)</f>
        <v>0</v>
      </c>
      <c r="O169" s="343">
        <v>0</v>
      </c>
      <c r="P169" s="343">
        <f t="shared" si="9"/>
        <v>0</v>
      </c>
    </row>
    <row r="170" spans="8:16" ht="15">
      <c r="H170" s="59">
        <v>4231</v>
      </c>
      <c r="I170" s="43" t="s">
        <v>370</v>
      </c>
      <c r="J170" s="42"/>
      <c r="K170" s="42"/>
      <c r="L170" s="46">
        <v>0</v>
      </c>
      <c r="M170" s="46">
        <v>7500</v>
      </c>
      <c r="N170" s="46">
        <v>0</v>
      </c>
      <c r="O170" s="343">
        <v>0</v>
      </c>
      <c r="P170" s="343">
        <f t="shared" si="9"/>
        <v>0</v>
      </c>
    </row>
    <row r="171" spans="8:16" ht="15">
      <c r="H171" s="59">
        <v>424</v>
      </c>
      <c r="I171" s="502" t="s">
        <v>37</v>
      </c>
      <c r="J171" s="502"/>
      <c r="K171" s="502"/>
      <c r="L171" s="199">
        <f>SUM(L172)</f>
        <v>12000</v>
      </c>
      <c r="M171" s="199">
        <f>SUM(M172)</f>
        <v>24000</v>
      </c>
      <c r="N171" s="199">
        <f>SUM(N172)</f>
        <v>12000</v>
      </c>
      <c r="O171" s="343">
        <f aca="true" t="shared" si="10" ref="O171:O179">ABS(N171/L171*100)</f>
        <v>100</v>
      </c>
      <c r="P171" s="343">
        <f t="shared" si="9"/>
        <v>50</v>
      </c>
    </row>
    <row r="172" spans="8:16" ht="15">
      <c r="H172" s="59">
        <v>4241</v>
      </c>
      <c r="I172" s="499" t="s">
        <v>516</v>
      </c>
      <c r="J172" s="500"/>
      <c r="K172" s="501"/>
      <c r="L172" s="46">
        <v>12000</v>
      </c>
      <c r="M172" s="46">
        <v>24000</v>
      </c>
      <c r="N172" s="46">
        <v>12000</v>
      </c>
      <c r="O172" s="343">
        <f t="shared" si="10"/>
        <v>100</v>
      </c>
      <c r="P172" s="343">
        <f t="shared" si="9"/>
        <v>50</v>
      </c>
    </row>
    <row r="173" spans="8:16" ht="15">
      <c r="H173" s="59">
        <v>426</v>
      </c>
      <c r="I173" s="43" t="s">
        <v>38</v>
      </c>
      <c r="J173" s="42"/>
      <c r="K173" s="42"/>
      <c r="L173" s="199">
        <f>SUM(L174+L175+L176)</f>
        <v>219812</v>
      </c>
      <c r="M173" s="199">
        <f>SUM(M174+M175+M176)</f>
        <v>420000</v>
      </c>
      <c r="N173" s="199">
        <f>SUM(N174+N175+N176)</f>
        <v>68750</v>
      </c>
      <c r="O173" s="343">
        <f t="shared" si="10"/>
        <v>31.2767273852201</v>
      </c>
      <c r="P173" s="343">
        <f t="shared" si="9"/>
        <v>16.36904761904762</v>
      </c>
    </row>
    <row r="174" spans="8:16" ht="15">
      <c r="H174" s="59">
        <v>4262</v>
      </c>
      <c r="I174" s="43" t="s">
        <v>217</v>
      </c>
      <c r="J174" s="42"/>
      <c r="K174" s="42"/>
      <c r="L174" s="46">
        <v>0</v>
      </c>
      <c r="M174" s="46">
        <v>0</v>
      </c>
      <c r="N174" s="46">
        <v>0</v>
      </c>
      <c r="O174" s="343">
        <v>0</v>
      </c>
      <c r="P174" s="343">
        <v>0</v>
      </c>
    </row>
    <row r="175" spans="8:16" ht="15">
      <c r="H175" s="59">
        <v>4263</v>
      </c>
      <c r="I175" s="42" t="s">
        <v>371</v>
      </c>
      <c r="J175" s="42"/>
      <c r="K175" s="42"/>
      <c r="L175" s="46">
        <v>98000</v>
      </c>
      <c r="M175" s="46">
        <v>200000</v>
      </c>
      <c r="N175" s="46">
        <v>26250</v>
      </c>
      <c r="O175" s="343">
        <f t="shared" si="10"/>
        <v>26.785714285714285</v>
      </c>
      <c r="P175" s="343">
        <f t="shared" si="9"/>
        <v>13.125</v>
      </c>
    </row>
    <row r="176" spans="8:16" ht="15">
      <c r="H176" s="59">
        <v>4264</v>
      </c>
      <c r="I176" s="42" t="s">
        <v>372</v>
      </c>
      <c r="J176" s="42"/>
      <c r="K176" s="42"/>
      <c r="L176" s="46">
        <v>121812</v>
      </c>
      <c r="M176" s="46">
        <v>220000</v>
      </c>
      <c r="N176" s="46">
        <v>42500</v>
      </c>
      <c r="O176" s="343">
        <f t="shared" si="10"/>
        <v>34.88983023019079</v>
      </c>
      <c r="P176" s="343">
        <f t="shared" si="9"/>
        <v>19.318181818181817</v>
      </c>
    </row>
    <row r="177" spans="8:16" ht="15">
      <c r="H177" s="59">
        <v>45</v>
      </c>
      <c r="I177" s="502" t="s">
        <v>39</v>
      </c>
      <c r="J177" s="502"/>
      <c r="K177" s="502"/>
      <c r="L177" s="199">
        <f>SUM(L178)</f>
        <v>123642</v>
      </c>
      <c r="M177" s="199">
        <f>SUM(M178)</f>
        <v>247000</v>
      </c>
      <c r="N177" s="199">
        <f>SUM(N178)</f>
        <v>234061</v>
      </c>
      <c r="O177" s="342">
        <f t="shared" si="10"/>
        <v>189.30541401789037</v>
      </c>
      <c r="P177" s="342">
        <f t="shared" si="9"/>
        <v>94.76153846153846</v>
      </c>
    </row>
    <row r="178" spans="8:16" ht="15">
      <c r="H178" s="59">
        <v>451</v>
      </c>
      <c r="I178" s="43" t="s">
        <v>40</v>
      </c>
      <c r="J178" s="42"/>
      <c r="K178" s="42"/>
      <c r="L178" s="199">
        <f>SUM(L179)</f>
        <v>123642</v>
      </c>
      <c r="M178" s="199">
        <v>247000</v>
      </c>
      <c r="N178" s="199">
        <f>SUM(N179)</f>
        <v>234061</v>
      </c>
      <c r="O178" s="342">
        <f t="shared" si="10"/>
        <v>189.30541401789037</v>
      </c>
      <c r="P178" s="342">
        <f>AVERAGE(N178/M178*100)</f>
        <v>94.76153846153846</v>
      </c>
    </row>
    <row r="179" spans="8:16" ht="15">
      <c r="H179" s="59">
        <v>4511</v>
      </c>
      <c r="I179" s="43" t="s">
        <v>150</v>
      </c>
      <c r="J179" s="42"/>
      <c r="K179" s="42"/>
      <c r="L179" s="60">
        <v>123642</v>
      </c>
      <c r="M179" s="60">
        <v>247000</v>
      </c>
      <c r="N179" s="60">
        <v>234061</v>
      </c>
      <c r="O179" s="343">
        <f t="shared" si="10"/>
        <v>189.30541401789037</v>
      </c>
      <c r="P179" s="343">
        <f t="shared" si="9"/>
        <v>94.76153846153846</v>
      </c>
    </row>
    <row r="180" spans="8:16" ht="15">
      <c r="H180" s="263" t="s">
        <v>10</v>
      </c>
      <c r="I180" s="253"/>
      <c r="J180" s="254"/>
      <c r="K180" s="254"/>
      <c r="L180" s="255" t="s">
        <v>428</v>
      </c>
      <c r="M180" s="315" t="s">
        <v>432</v>
      </c>
      <c r="N180" s="255" t="s">
        <v>428</v>
      </c>
      <c r="O180" s="255" t="s">
        <v>426</v>
      </c>
      <c r="P180" s="255" t="s">
        <v>426</v>
      </c>
    </row>
    <row r="181" spans="8:16" ht="15">
      <c r="H181" s="264" t="s">
        <v>11</v>
      </c>
      <c r="I181" s="274" t="s">
        <v>12</v>
      </c>
      <c r="J181" s="257"/>
      <c r="K181" s="257"/>
      <c r="L181" s="259" t="s">
        <v>431</v>
      </c>
      <c r="M181" s="316" t="s">
        <v>259</v>
      </c>
      <c r="N181" s="259" t="s">
        <v>429</v>
      </c>
      <c r="O181" s="337" t="s">
        <v>520</v>
      </c>
      <c r="P181" s="337" t="s">
        <v>521</v>
      </c>
    </row>
    <row r="182" spans="8:16" ht="15">
      <c r="H182" s="173" t="s">
        <v>5</v>
      </c>
      <c r="I182" s="63"/>
      <c r="J182" s="63"/>
      <c r="K182" s="63"/>
      <c r="L182" s="63"/>
      <c r="M182" s="63"/>
      <c r="N182" s="63"/>
      <c r="O182" s="479"/>
      <c r="P182" s="480"/>
    </row>
    <row r="183" spans="8:16" ht="15">
      <c r="H183" s="179">
        <v>8</v>
      </c>
      <c r="I183" s="180" t="s">
        <v>6</v>
      </c>
      <c r="J183" s="72"/>
      <c r="K183" s="72"/>
      <c r="L183" s="478">
        <v>0</v>
      </c>
      <c r="M183" s="478">
        <v>11510000</v>
      </c>
      <c r="N183" s="478">
        <v>0</v>
      </c>
      <c r="O183" s="478">
        <v>0</v>
      </c>
      <c r="P183" s="478">
        <v>0</v>
      </c>
    </row>
    <row r="184" spans="8:16" ht="15">
      <c r="H184" s="293">
        <v>84</v>
      </c>
      <c r="I184" s="52" t="s">
        <v>105</v>
      </c>
      <c r="J184" s="53"/>
      <c r="K184" s="54"/>
      <c r="L184" s="46">
        <v>0</v>
      </c>
      <c r="M184" s="46">
        <v>11510000</v>
      </c>
      <c r="N184" s="46">
        <v>0</v>
      </c>
      <c r="O184" s="46">
        <f aca="true" t="shared" si="11" ref="O184:O191">ABS(O185)</f>
        <v>0</v>
      </c>
      <c r="P184" s="46">
        <v>0</v>
      </c>
    </row>
    <row r="185" spans="8:16" ht="15">
      <c r="H185" s="293">
        <v>844</v>
      </c>
      <c r="I185" s="52" t="s">
        <v>385</v>
      </c>
      <c r="J185" s="275"/>
      <c r="K185" s="276"/>
      <c r="L185" s="46">
        <v>0</v>
      </c>
      <c r="M185" s="46">
        <v>10000000</v>
      </c>
      <c r="N185" s="46">
        <v>0</v>
      </c>
      <c r="O185" s="46">
        <f t="shared" si="11"/>
        <v>0</v>
      </c>
      <c r="P185" s="46">
        <v>0</v>
      </c>
    </row>
    <row r="186" spans="8:16" ht="15">
      <c r="H186" s="293">
        <v>8443</v>
      </c>
      <c r="I186" s="284" t="s">
        <v>384</v>
      </c>
      <c r="J186" s="285"/>
      <c r="K186" s="286"/>
      <c r="L186" s="46">
        <v>0</v>
      </c>
      <c r="M186" s="46">
        <v>10000000</v>
      </c>
      <c r="N186" s="46">
        <v>0</v>
      </c>
      <c r="O186" s="46">
        <f t="shared" si="11"/>
        <v>0</v>
      </c>
      <c r="P186" s="46">
        <v>0</v>
      </c>
    </row>
    <row r="187" spans="8:16" ht="15">
      <c r="H187" s="293">
        <v>842</v>
      </c>
      <c r="I187" s="284" t="s">
        <v>382</v>
      </c>
      <c r="J187" s="285"/>
      <c r="K187" s="286"/>
      <c r="L187" s="46">
        <v>0</v>
      </c>
      <c r="M187" s="46">
        <v>1510000</v>
      </c>
      <c r="N187" s="46">
        <v>0</v>
      </c>
      <c r="O187" s="46">
        <f t="shared" si="11"/>
        <v>0</v>
      </c>
      <c r="P187" s="46">
        <v>0</v>
      </c>
    </row>
    <row r="188" spans="8:16" ht="15">
      <c r="H188" s="294">
        <v>8422</v>
      </c>
      <c r="I188" s="287" t="s">
        <v>383</v>
      </c>
      <c r="J188" s="288"/>
      <c r="K188" s="289"/>
      <c r="L188" s="46">
        <v>0</v>
      </c>
      <c r="M188" s="46">
        <v>1510000</v>
      </c>
      <c r="N188" s="46">
        <v>0</v>
      </c>
      <c r="O188" s="46">
        <f t="shared" si="11"/>
        <v>0</v>
      </c>
      <c r="P188" s="46">
        <v>0</v>
      </c>
    </row>
    <row r="189" spans="8:16" ht="15">
      <c r="H189" s="179">
        <v>5</v>
      </c>
      <c r="I189" s="180" t="s">
        <v>7</v>
      </c>
      <c r="J189" s="72"/>
      <c r="K189" s="72"/>
      <c r="L189" s="67">
        <v>0</v>
      </c>
      <c r="M189" s="67">
        <v>150000</v>
      </c>
      <c r="N189" s="67">
        <v>0</v>
      </c>
      <c r="O189" s="346">
        <f t="shared" si="11"/>
        <v>0</v>
      </c>
      <c r="P189" s="346">
        <v>0</v>
      </c>
    </row>
    <row r="190" spans="8:16" ht="15">
      <c r="H190" s="113">
        <v>54</v>
      </c>
      <c r="I190" s="98" t="s">
        <v>185</v>
      </c>
      <c r="J190" s="98"/>
      <c r="K190" s="286"/>
      <c r="L190" s="46">
        <v>0</v>
      </c>
      <c r="M190" s="46">
        <v>150000</v>
      </c>
      <c r="N190" s="46">
        <v>0</v>
      </c>
      <c r="O190" s="46">
        <f t="shared" si="11"/>
        <v>0</v>
      </c>
      <c r="P190" s="46">
        <v>0</v>
      </c>
    </row>
    <row r="191" spans="8:16" ht="15">
      <c r="H191" s="113">
        <v>544</v>
      </c>
      <c r="I191" s="98" t="s">
        <v>246</v>
      </c>
      <c r="J191" s="98"/>
      <c r="K191" s="286"/>
      <c r="L191" s="46">
        <v>0</v>
      </c>
      <c r="M191" s="46">
        <v>150000</v>
      </c>
      <c r="N191" s="46">
        <v>0</v>
      </c>
      <c r="O191" s="46">
        <f t="shared" si="11"/>
        <v>0</v>
      </c>
      <c r="P191" s="46">
        <v>0</v>
      </c>
    </row>
    <row r="192" spans="8:16" ht="15">
      <c r="H192" s="113">
        <v>5443</v>
      </c>
      <c r="I192" s="98" t="s">
        <v>185</v>
      </c>
      <c r="J192" s="101"/>
      <c r="K192" s="286"/>
      <c r="L192" s="46">
        <v>0</v>
      </c>
      <c r="M192" s="46">
        <v>150000</v>
      </c>
      <c r="N192" s="46">
        <v>0</v>
      </c>
      <c r="O192" s="46">
        <v>0</v>
      </c>
      <c r="P192" s="46">
        <v>0</v>
      </c>
    </row>
    <row r="193" spans="8:16" ht="15">
      <c r="H193" s="176" t="s">
        <v>373</v>
      </c>
      <c r="I193" s="177" t="s">
        <v>374</v>
      </c>
      <c r="J193" s="277"/>
      <c r="K193" s="277"/>
      <c r="L193" s="67">
        <f>SUM(L194)</f>
        <v>1875813</v>
      </c>
      <c r="M193" s="67">
        <f>SUM(M194)</f>
        <v>208630</v>
      </c>
      <c r="N193" s="67">
        <f>SUM(N194)</f>
        <v>208627</v>
      </c>
      <c r="O193" s="347">
        <v>11.12</v>
      </c>
      <c r="P193" s="347">
        <v>100</v>
      </c>
    </row>
    <row r="194" spans="8:16" ht="15">
      <c r="H194" s="290">
        <v>9</v>
      </c>
      <c r="I194" s="292" t="s">
        <v>110</v>
      </c>
      <c r="J194" s="292"/>
      <c r="K194" s="292"/>
      <c r="L194" s="291">
        <f>SUM(L195)</f>
        <v>1875813</v>
      </c>
      <c r="M194" s="291">
        <v>208630</v>
      </c>
      <c r="N194" s="291">
        <f>SUM(N195)</f>
        <v>208627</v>
      </c>
      <c r="O194" s="343">
        <f>AVERAGE(N194/L194*100)</f>
        <v>11.121950855442414</v>
      </c>
      <c r="P194" s="343">
        <f>AVERAGE(N194/M194*100)</f>
        <v>99.99856204764416</v>
      </c>
    </row>
    <row r="195" spans="8:16" ht="15">
      <c r="H195" s="97">
        <v>91</v>
      </c>
      <c r="I195" s="98" t="s">
        <v>386</v>
      </c>
      <c r="J195" s="98"/>
      <c r="K195" s="98"/>
      <c r="L195" s="291">
        <f>SUM(L196)</f>
        <v>1875813</v>
      </c>
      <c r="M195" s="291">
        <v>208630</v>
      </c>
      <c r="N195" s="291">
        <f>SUM(N196)</f>
        <v>208627</v>
      </c>
      <c r="O195" s="343">
        <f>AVERAGE(N195/L195*100)</f>
        <v>11.121950855442414</v>
      </c>
      <c r="P195" s="343">
        <f>AVERAGE(N195/M195*100)</f>
        <v>99.99856204764416</v>
      </c>
    </row>
    <row r="196" spans="8:16" ht="15">
      <c r="H196" s="97">
        <v>911</v>
      </c>
      <c r="I196" s="98" t="s">
        <v>387</v>
      </c>
      <c r="J196" s="98"/>
      <c r="K196" s="98"/>
      <c r="L196" s="291">
        <v>1875813</v>
      </c>
      <c r="M196" s="291">
        <v>208630</v>
      </c>
      <c r="N196" s="291">
        <f>SUM(N197)</f>
        <v>208627</v>
      </c>
      <c r="O196" s="343">
        <f>AVERAGE(N196/L196*100)</f>
        <v>11.121950855442414</v>
      </c>
      <c r="P196" s="343">
        <f>AVERAGE(N196/M196*100)</f>
        <v>99.99856204764416</v>
      </c>
    </row>
    <row r="197" spans="8:16" ht="15">
      <c r="H197" s="97">
        <v>9111</v>
      </c>
      <c r="I197" s="98" t="s">
        <v>511</v>
      </c>
      <c r="J197" s="98"/>
      <c r="K197" s="98"/>
      <c r="L197" s="291">
        <v>1875813</v>
      </c>
      <c r="M197" s="291">
        <v>208630</v>
      </c>
      <c r="N197" s="291">
        <v>208627</v>
      </c>
      <c r="O197" s="343">
        <f>AVERAGE(N197/L197*100)</f>
        <v>11.121950855442414</v>
      </c>
      <c r="P197" s="343">
        <f>AVERAGE(N197/M197*100)</f>
        <v>99.99856204764416</v>
      </c>
    </row>
  </sheetData>
  <sheetProtection/>
  <mergeCells count="20">
    <mergeCell ref="I43:K43"/>
    <mergeCell ref="H13:K13"/>
    <mergeCell ref="H1:P2"/>
    <mergeCell ref="I95:K95"/>
    <mergeCell ref="H4:P4"/>
    <mergeCell ref="H6:P6"/>
    <mergeCell ref="H8:P8"/>
    <mergeCell ref="I63:K63"/>
    <mergeCell ref="I79:K80"/>
    <mergeCell ref="I93:K93"/>
    <mergeCell ref="I94:K94"/>
    <mergeCell ref="H9:N9"/>
    <mergeCell ref="I172:K172"/>
    <mergeCell ref="I177:K177"/>
    <mergeCell ref="I140:K140"/>
    <mergeCell ref="I143:K143"/>
    <mergeCell ref="I144:K144"/>
    <mergeCell ref="I159:K159"/>
    <mergeCell ref="I160:K160"/>
    <mergeCell ref="I171:K17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0"/>
  <sheetViews>
    <sheetView workbookViewId="0" topLeftCell="A1">
      <selection activeCell="R774" sqref="R774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9.00390625" style="0" customWidth="1"/>
    <col min="13" max="13" width="14.140625" style="0" customWidth="1"/>
    <col min="14" max="14" width="13.8515625" style="0" customWidth="1"/>
    <col min="15" max="15" width="5.7109375" style="0" customWidth="1"/>
  </cols>
  <sheetData>
    <row r="1" spans="1:12" ht="13.5" customHeight="1">
      <c r="A1" s="5"/>
      <c r="B1" s="8"/>
      <c r="C1" s="5"/>
      <c r="D1" s="5"/>
      <c r="E1" s="5"/>
      <c r="F1" s="5"/>
      <c r="G1" s="5"/>
      <c r="H1" s="5"/>
      <c r="I1" s="5"/>
      <c r="J1" s="8" t="s">
        <v>42</v>
      </c>
      <c r="K1" s="8"/>
      <c r="L1" s="5"/>
    </row>
    <row r="2" spans="1:15" ht="12" customHeight="1">
      <c r="A2" s="544"/>
      <c r="B2" s="9"/>
      <c r="C2" s="3"/>
      <c r="D2" s="3"/>
      <c r="E2" s="3"/>
      <c r="F2" s="3"/>
      <c r="G2" s="3"/>
      <c r="H2" s="3"/>
      <c r="I2" s="3"/>
      <c r="J2" s="74"/>
      <c r="K2" s="75"/>
      <c r="L2" s="75"/>
      <c r="M2" s="74"/>
      <c r="N2" s="74"/>
      <c r="O2" s="74"/>
    </row>
    <row r="3" spans="1:15" ht="13.5" customHeight="1">
      <c r="A3" s="544"/>
      <c r="B3" s="9"/>
      <c r="C3" s="3"/>
      <c r="D3" s="3"/>
      <c r="E3" s="3"/>
      <c r="F3" s="3"/>
      <c r="G3" s="3"/>
      <c r="H3" s="3"/>
      <c r="I3" s="546"/>
      <c r="J3" s="76" t="s">
        <v>63</v>
      </c>
      <c r="K3" s="77" t="s">
        <v>65</v>
      </c>
      <c r="L3" s="77"/>
      <c r="M3" s="186" t="s">
        <v>423</v>
      </c>
      <c r="N3" s="186" t="s">
        <v>424</v>
      </c>
      <c r="O3" s="186" t="s">
        <v>426</v>
      </c>
    </row>
    <row r="4" spans="1:15" ht="11.25" customHeight="1">
      <c r="A4" s="544"/>
      <c r="B4" s="545"/>
      <c r="C4" s="545"/>
      <c r="D4" s="545"/>
      <c r="E4" s="545"/>
      <c r="F4" s="545"/>
      <c r="G4" s="545"/>
      <c r="H4" s="545"/>
      <c r="I4" s="546"/>
      <c r="J4" s="78" t="s">
        <v>64</v>
      </c>
      <c r="K4" s="79"/>
      <c r="L4" s="79"/>
      <c r="M4" s="187" t="s">
        <v>259</v>
      </c>
      <c r="N4" s="187" t="s">
        <v>425</v>
      </c>
      <c r="O4" s="187" t="s">
        <v>427</v>
      </c>
    </row>
    <row r="5" spans="1:15" ht="13.5" customHeight="1">
      <c r="A5" s="33"/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/>
      <c r="J5" s="80" t="s">
        <v>66</v>
      </c>
      <c r="K5" s="81"/>
      <c r="L5" s="81"/>
      <c r="M5" s="170">
        <f>ABS(M6+M70)</f>
        <v>31183500</v>
      </c>
      <c r="N5" s="170">
        <f>SUM(N6+N70)</f>
        <v>7444184.2</v>
      </c>
      <c r="O5" s="439">
        <f>AVERAGE(N5/M5*100)</f>
        <v>23.872189459169114</v>
      </c>
    </row>
    <row r="6" spans="1:15" ht="13.5" customHeight="1">
      <c r="A6" s="35"/>
      <c r="B6" s="36"/>
      <c r="C6" s="36"/>
      <c r="D6" s="36"/>
      <c r="E6" s="36"/>
      <c r="F6" s="36"/>
      <c r="G6" s="36"/>
      <c r="H6" s="36"/>
      <c r="I6" s="37"/>
      <c r="J6" s="548" t="s">
        <v>273</v>
      </c>
      <c r="K6" s="548"/>
      <c r="L6" s="549"/>
      <c r="M6" s="82">
        <f>ABS(M8)</f>
        <v>655000</v>
      </c>
      <c r="N6" s="82">
        <f>ABS(N8)</f>
        <v>237222</v>
      </c>
      <c r="O6" s="440">
        <f>AVERAGE(N6/M6*100)</f>
        <v>36.21709923664122</v>
      </c>
    </row>
    <row r="7" spans="1:15" ht="13.5" customHeight="1">
      <c r="A7" s="16"/>
      <c r="B7" s="16"/>
      <c r="C7" s="16"/>
      <c r="D7" s="16"/>
      <c r="E7" s="1"/>
      <c r="F7" s="1"/>
      <c r="G7" s="1"/>
      <c r="H7" s="1"/>
      <c r="I7" s="21"/>
      <c r="J7" s="550" t="s">
        <v>83</v>
      </c>
      <c r="K7" s="551"/>
      <c r="L7" s="551"/>
      <c r="M7" s="181"/>
      <c r="N7" s="297"/>
      <c r="O7" s="441"/>
    </row>
    <row r="8" spans="1:15" ht="13.5" customHeight="1">
      <c r="A8" s="32"/>
      <c r="B8" s="26"/>
      <c r="C8" s="26"/>
      <c r="D8" s="26"/>
      <c r="E8" s="26"/>
      <c r="F8" s="26"/>
      <c r="G8" s="26"/>
      <c r="H8" s="26"/>
      <c r="I8" s="26"/>
      <c r="J8" s="540" t="s">
        <v>274</v>
      </c>
      <c r="K8" s="540"/>
      <c r="L8" s="541"/>
      <c r="M8" s="240">
        <f>SUM(M9+M25+M32+M39+M46+M56+M63)</f>
        <v>655000</v>
      </c>
      <c r="N8" s="240">
        <f>SUM(N9+N25+N32+N39+N46+N56+N63)</f>
        <v>237222</v>
      </c>
      <c r="O8" s="442">
        <f>AVERAGE(N8/M8*100)</f>
        <v>36.21709923664122</v>
      </c>
    </row>
    <row r="9" spans="1:15" ht="13.5" customHeight="1">
      <c r="A9" s="30"/>
      <c r="B9" s="29"/>
      <c r="C9" s="29"/>
      <c r="D9" s="29"/>
      <c r="E9" s="29"/>
      <c r="F9" s="29"/>
      <c r="G9" s="29"/>
      <c r="H9" s="29"/>
      <c r="I9" s="29"/>
      <c r="J9" s="83" t="s">
        <v>275</v>
      </c>
      <c r="K9" s="84"/>
      <c r="L9" s="85"/>
      <c r="M9" s="86">
        <f>ABS(M12)</f>
        <v>350000</v>
      </c>
      <c r="N9" s="86">
        <f>ABS(N12)</f>
        <v>192375</v>
      </c>
      <c r="O9" s="443">
        <f>ABS(O12)</f>
        <v>54.96428571428571</v>
      </c>
    </row>
    <row r="10" spans="1:15" ht="13.5" customHeight="1">
      <c r="A10" s="10"/>
      <c r="B10" s="11"/>
      <c r="C10" s="11"/>
      <c r="D10" s="11"/>
      <c r="E10" s="11"/>
      <c r="F10" s="11"/>
      <c r="G10" s="11"/>
      <c r="H10" s="11"/>
      <c r="I10" s="25"/>
      <c r="J10" s="87" t="s">
        <v>82</v>
      </c>
      <c r="K10" s="88" t="s">
        <v>73</v>
      </c>
      <c r="L10" s="89"/>
      <c r="M10" s="299"/>
      <c r="N10" s="299"/>
      <c r="O10" s="444"/>
    </row>
    <row r="11" spans="1:15" ht="13.5" customHeight="1">
      <c r="A11" s="10"/>
      <c r="B11" s="11"/>
      <c r="C11" s="11"/>
      <c r="D11" s="11"/>
      <c r="E11" s="11"/>
      <c r="F11" s="11"/>
      <c r="G11" s="11"/>
      <c r="H11" s="11"/>
      <c r="I11" s="25"/>
      <c r="J11" s="90" t="s">
        <v>176</v>
      </c>
      <c r="K11" s="91"/>
      <c r="L11" s="91"/>
      <c r="M11" s="238"/>
      <c r="N11" s="298"/>
      <c r="O11" s="445"/>
    </row>
    <row r="12" spans="1:15" ht="13.5" customHeight="1">
      <c r="A12" s="12"/>
      <c r="B12" s="13"/>
      <c r="C12" s="14"/>
      <c r="D12" s="14"/>
      <c r="E12" s="14"/>
      <c r="F12" s="14"/>
      <c r="G12" s="14"/>
      <c r="H12" s="14"/>
      <c r="I12" s="15"/>
      <c r="J12" s="92">
        <v>3</v>
      </c>
      <c r="K12" s="93" t="s">
        <v>43</v>
      </c>
      <c r="L12" s="94"/>
      <c r="M12" s="95">
        <f>ABS(M13)</f>
        <v>350000</v>
      </c>
      <c r="N12" s="95">
        <f>ABS(N13)</f>
        <v>192375</v>
      </c>
      <c r="O12" s="446">
        <f>AVERAGE(N12/M12*100)</f>
        <v>54.96428571428571</v>
      </c>
    </row>
    <row r="13" spans="1:15" ht="13.5" customHeight="1">
      <c r="A13" s="12"/>
      <c r="B13" s="13"/>
      <c r="C13" s="14"/>
      <c r="D13" s="14"/>
      <c r="E13" s="14"/>
      <c r="F13" s="14"/>
      <c r="G13" s="14"/>
      <c r="H13" s="14"/>
      <c r="I13" s="15"/>
      <c r="J13" s="97">
        <v>32</v>
      </c>
      <c r="K13" s="98" t="s">
        <v>23</v>
      </c>
      <c r="L13" s="99"/>
      <c r="M13" s="100">
        <f>SUM(M14+M16+M18+M21)</f>
        <v>350000</v>
      </c>
      <c r="N13" s="95">
        <f>ABS(N14+N16+N18+N21)</f>
        <v>192375</v>
      </c>
      <c r="O13" s="446">
        <f aca="true" t="shared" si="0" ref="O13:O24">AVERAGE(N13/M13*100)</f>
        <v>54.96428571428571</v>
      </c>
    </row>
    <row r="14" spans="1:15" ht="13.5" customHeight="1">
      <c r="A14" s="12"/>
      <c r="B14" s="13"/>
      <c r="C14" s="14"/>
      <c r="D14" s="14"/>
      <c r="E14" s="14"/>
      <c r="F14" s="14"/>
      <c r="G14" s="14"/>
      <c r="H14" s="14"/>
      <c r="I14" s="15"/>
      <c r="J14" s="97">
        <v>321</v>
      </c>
      <c r="K14" s="98" t="s">
        <v>24</v>
      </c>
      <c r="L14" s="99"/>
      <c r="M14" s="100">
        <f>SUM(M15)</f>
        <v>30000</v>
      </c>
      <c r="N14" s="95">
        <f>ABS(N15)</f>
        <v>6139</v>
      </c>
      <c r="O14" s="446">
        <f t="shared" si="0"/>
        <v>20.463333333333335</v>
      </c>
    </row>
    <row r="15" spans="1:15" ht="13.5" customHeight="1">
      <c r="A15" s="12"/>
      <c r="B15" s="13"/>
      <c r="C15" s="14"/>
      <c r="D15" s="14"/>
      <c r="E15" s="14"/>
      <c r="F15" s="14"/>
      <c r="G15" s="14"/>
      <c r="H15" s="14"/>
      <c r="I15" s="15"/>
      <c r="J15" s="97">
        <v>3211</v>
      </c>
      <c r="K15" s="98" t="s">
        <v>24</v>
      </c>
      <c r="L15" s="99"/>
      <c r="M15" s="100">
        <v>30000</v>
      </c>
      <c r="N15" s="95">
        <v>6139</v>
      </c>
      <c r="O15" s="446">
        <f t="shared" si="0"/>
        <v>20.463333333333335</v>
      </c>
    </row>
    <row r="16" spans="1:15" ht="13.5" customHeight="1">
      <c r="A16" s="12"/>
      <c r="B16" s="13"/>
      <c r="C16" s="14"/>
      <c r="D16" s="14"/>
      <c r="E16" s="14"/>
      <c r="F16" s="14"/>
      <c r="G16" s="14"/>
      <c r="H16" s="14"/>
      <c r="I16" s="15"/>
      <c r="J16" s="97">
        <v>322</v>
      </c>
      <c r="K16" s="98" t="s">
        <v>240</v>
      </c>
      <c r="L16" s="99"/>
      <c r="M16" s="100">
        <f>SUM(M17)</f>
        <v>50000</v>
      </c>
      <c r="N16" s="95">
        <f>ABS(N17)</f>
        <v>24402</v>
      </c>
      <c r="O16" s="446">
        <f t="shared" si="0"/>
        <v>48.803999999999995</v>
      </c>
    </row>
    <row r="17" spans="1:15" ht="13.5" customHeight="1">
      <c r="A17" s="12"/>
      <c r="B17" s="13"/>
      <c r="C17" s="14"/>
      <c r="D17" s="14"/>
      <c r="E17" s="14"/>
      <c r="F17" s="14"/>
      <c r="G17" s="14"/>
      <c r="H17" s="14"/>
      <c r="I17" s="15"/>
      <c r="J17" s="97">
        <v>3223</v>
      </c>
      <c r="K17" s="98" t="s">
        <v>241</v>
      </c>
      <c r="L17" s="99"/>
      <c r="M17" s="100">
        <v>50000</v>
      </c>
      <c r="N17" s="95">
        <v>24402</v>
      </c>
      <c r="O17" s="446">
        <f t="shared" si="0"/>
        <v>48.803999999999995</v>
      </c>
    </row>
    <row r="18" spans="1:15" ht="13.5" customHeight="1">
      <c r="A18" s="12"/>
      <c r="B18" s="13"/>
      <c r="C18" s="14"/>
      <c r="D18" s="14"/>
      <c r="E18" s="14"/>
      <c r="F18" s="14"/>
      <c r="G18" s="14"/>
      <c r="H18" s="14"/>
      <c r="I18" s="15"/>
      <c r="J18" s="97">
        <v>323</v>
      </c>
      <c r="K18" s="98" t="s">
        <v>242</v>
      </c>
      <c r="L18" s="99"/>
      <c r="M18" s="100">
        <f>SUM(M19+M20)</f>
        <v>130000</v>
      </c>
      <c r="N18" s="95">
        <f>ABS(N19+N20)</f>
        <v>58251</v>
      </c>
      <c r="O18" s="446">
        <f t="shared" si="0"/>
        <v>44.808461538461536</v>
      </c>
    </row>
    <row r="19" spans="1:15" ht="13.5" customHeight="1">
      <c r="A19" s="16"/>
      <c r="B19" s="14"/>
      <c r="C19" s="14"/>
      <c r="D19" s="14"/>
      <c r="E19" s="14"/>
      <c r="F19" s="14"/>
      <c r="G19" s="14"/>
      <c r="H19" s="14"/>
      <c r="I19" s="15"/>
      <c r="J19" s="97">
        <v>3233</v>
      </c>
      <c r="K19" s="98" t="s">
        <v>208</v>
      </c>
      <c r="L19" s="99"/>
      <c r="M19" s="100">
        <v>60000</v>
      </c>
      <c r="N19" s="95">
        <v>32686</v>
      </c>
      <c r="O19" s="446">
        <f t="shared" si="0"/>
        <v>54.47666666666666</v>
      </c>
    </row>
    <row r="20" spans="1:15" ht="13.5" customHeight="1">
      <c r="A20" s="16"/>
      <c r="B20" s="14"/>
      <c r="C20" s="14"/>
      <c r="D20" s="14"/>
      <c r="E20" s="14"/>
      <c r="F20" s="14"/>
      <c r="G20" s="14"/>
      <c r="H20" s="14"/>
      <c r="I20" s="15"/>
      <c r="J20" s="102">
        <v>3235</v>
      </c>
      <c r="K20" s="103" t="s">
        <v>199</v>
      </c>
      <c r="L20" s="104"/>
      <c r="M20" s="100">
        <v>70000</v>
      </c>
      <c r="N20" s="95">
        <v>25565</v>
      </c>
      <c r="O20" s="446">
        <f t="shared" si="0"/>
        <v>36.52142857142857</v>
      </c>
    </row>
    <row r="21" spans="1:15" ht="13.5" customHeight="1">
      <c r="A21" s="16"/>
      <c r="B21" s="14"/>
      <c r="C21" s="14"/>
      <c r="D21" s="14"/>
      <c r="E21" s="14"/>
      <c r="F21" s="14"/>
      <c r="G21" s="14"/>
      <c r="H21" s="14"/>
      <c r="I21" s="15"/>
      <c r="J21" s="102">
        <v>329</v>
      </c>
      <c r="K21" s="103" t="s">
        <v>61</v>
      </c>
      <c r="L21" s="104"/>
      <c r="M21" s="100">
        <f>SUM(M22+M23+M24)</f>
        <v>140000</v>
      </c>
      <c r="N21" s="95">
        <f>ABS(N22+N23+N24)</f>
        <v>103583</v>
      </c>
      <c r="O21" s="446">
        <f t="shared" si="0"/>
        <v>73.98785714285714</v>
      </c>
    </row>
    <row r="22" spans="1:15" ht="13.5" customHeight="1">
      <c r="A22" s="16"/>
      <c r="B22" s="14"/>
      <c r="C22" s="14"/>
      <c r="D22" s="14"/>
      <c r="E22" s="14"/>
      <c r="F22" s="14"/>
      <c r="G22" s="14"/>
      <c r="H22" s="14"/>
      <c r="I22" s="15"/>
      <c r="J22" s="97">
        <v>3292</v>
      </c>
      <c r="K22" s="107" t="s">
        <v>234</v>
      </c>
      <c r="L22" s="107"/>
      <c r="M22" s="105">
        <v>20000</v>
      </c>
      <c r="N22" s="95">
        <v>29406</v>
      </c>
      <c r="O22" s="446">
        <f t="shared" si="0"/>
        <v>147.03</v>
      </c>
    </row>
    <row r="23" spans="1:15" ht="13.5" customHeight="1">
      <c r="A23" s="16"/>
      <c r="B23" s="14"/>
      <c r="C23" s="14"/>
      <c r="D23" s="14"/>
      <c r="E23" s="14"/>
      <c r="F23" s="14"/>
      <c r="G23" s="14"/>
      <c r="H23" s="14"/>
      <c r="I23" s="15"/>
      <c r="J23" s="97">
        <v>3293</v>
      </c>
      <c r="K23" s="107" t="s">
        <v>233</v>
      </c>
      <c r="L23" s="107"/>
      <c r="M23" s="105">
        <v>70000</v>
      </c>
      <c r="N23" s="95">
        <v>65202</v>
      </c>
      <c r="O23" s="446">
        <f t="shared" si="0"/>
        <v>93.14571428571429</v>
      </c>
    </row>
    <row r="24" spans="1:15" ht="13.5" customHeight="1">
      <c r="A24" s="16"/>
      <c r="B24" s="14"/>
      <c r="C24" s="14"/>
      <c r="D24" s="14"/>
      <c r="E24" s="14"/>
      <c r="F24" s="14"/>
      <c r="G24" s="14"/>
      <c r="H24" s="14"/>
      <c r="I24" s="15"/>
      <c r="J24" s="97">
        <v>3299</v>
      </c>
      <c r="K24" s="107" t="s">
        <v>27</v>
      </c>
      <c r="L24" s="107"/>
      <c r="M24" s="105">
        <v>50000</v>
      </c>
      <c r="N24" s="95">
        <v>8975</v>
      </c>
      <c r="O24" s="446">
        <f t="shared" si="0"/>
        <v>17.95</v>
      </c>
    </row>
    <row r="25" spans="1:15" ht="13.5" customHeight="1">
      <c r="A25" s="16"/>
      <c r="B25" s="14"/>
      <c r="C25" s="14"/>
      <c r="D25" s="14"/>
      <c r="E25" s="14"/>
      <c r="F25" s="14"/>
      <c r="G25" s="14"/>
      <c r="H25" s="14"/>
      <c r="I25" s="15"/>
      <c r="J25" s="106" t="s">
        <v>179</v>
      </c>
      <c r="K25" s="209"/>
      <c r="L25" s="62"/>
      <c r="M25" s="86">
        <f>SUM(M28)</f>
        <v>40000</v>
      </c>
      <c r="N25" s="86">
        <f>SUM(N28)</f>
        <v>0</v>
      </c>
      <c r="O25" s="443">
        <f>AVERAGE(N25/M25*100)</f>
        <v>0</v>
      </c>
    </row>
    <row r="26" spans="1:15" ht="13.5" customHeight="1">
      <c r="A26" s="16"/>
      <c r="B26" s="14"/>
      <c r="C26" s="14"/>
      <c r="D26" s="14"/>
      <c r="E26" s="14"/>
      <c r="F26" s="14"/>
      <c r="G26" s="14"/>
      <c r="H26" s="14"/>
      <c r="I26" s="15"/>
      <c r="J26" s="218" t="s">
        <v>114</v>
      </c>
      <c r="K26" s="88" t="s">
        <v>121</v>
      </c>
      <c r="L26" s="88"/>
      <c r="M26" s="239"/>
      <c r="N26" s="299"/>
      <c r="O26" s="447"/>
    </row>
    <row r="27" spans="1:15" ht="13.5" customHeight="1">
      <c r="A27" s="16"/>
      <c r="B27" s="14"/>
      <c r="C27" s="14"/>
      <c r="D27" s="14"/>
      <c r="E27" s="14"/>
      <c r="F27" s="14"/>
      <c r="G27" s="14"/>
      <c r="H27" s="14"/>
      <c r="I27" s="15"/>
      <c r="J27" s="295" t="s">
        <v>176</v>
      </c>
      <c r="K27" s="112"/>
      <c r="L27" s="112"/>
      <c r="M27" s="238"/>
      <c r="N27" s="298"/>
      <c r="O27" s="445"/>
    </row>
    <row r="28" spans="1:15" ht="13.5" customHeight="1">
      <c r="A28" s="16"/>
      <c r="B28" s="14"/>
      <c r="C28" s="14"/>
      <c r="D28" s="14"/>
      <c r="E28" s="14"/>
      <c r="F28" s="14"/>
      <c r="G28" s="14"/>
      <c r="H28" s="14"/>
      <c r="I28" s="15"/>
      <c r="J28" s="92">
        <v>3</v>
      </c>
      <c r="K28" s="93" t="s">
        <v>43</v>
      </c>
      <c r="L28" s="123"/>
      <c r="M28" s="300">
        <f>SUM(M29)</f>
        <v>40000</v>
      </c>
      <c r="N28" s="300">
        <v>0</v>
      </c>
      <c r="O28" s="448">
        <f>AVERAGE(N28/M28*100)</f>
        <v>0</v>
      </c>
    </row>
    <row r="29" spans="1:15" ht="13.5" customHeight="1">
      <c r="A29" s="16"/>
      <c r="B29" s="14"/>
      <c r="C29" s="14"/>
      <c r="D29" s="14"/>
      <c r="E29" s="14"/>
      <c r="F29" s="14"/>
      <c r="G29" s="14"/>
      <c r="H29" s="14"/>
      <c r="I29" s="15"/>
      <c r="J29" s="97">
        <v>32</v>
      </c>
      <c r="K29" s="98" t="s">
        <v>23</v>
      </c>
      <c r="L29" s="107"/>
      <c r="M29" s="301">
        <f>SUM(M30)</f>
        <v>40000</v>
      </c>
      <c r="N29" s="300">
        <v>0</v>
      </c>
      <c r="O29" s="448">
        <f>AVERAGE(N29/M29*100)</f>
        <v>0</v>
      </c>
    </row>
    <row r="30" spans="1:15" ht="13.5" customHeight="1">
      <c r="A30" s="16"/>
      <c r="B30" s="14"/>
      <c r="C30" s="14"/>
      <c r="D30" s="14"/>
      <c r="E30" s="14"/>
      <c r="F30" s="14"/>
      <c r="G30" s="14"/>
      <c r="H30" s="14"/>
      <c r="I30" s="15"/>
      <c r="J30" s="97">
        <v>329</v>
      </c>
      <c r="K30" s="98" t="s">
        <v>243</v>
      </c>
      <c r="L30" s="107"/>
      <c r="M30" s="301">
        <f>SUM(M31)</f>
        <v>40000</v>
      </c>
      <c r="N30" s="300">
        <v>0</v>
      </c>
      <c r="O30" s="448">
        <f>AVERAGE(N30/M30*100)</f>
        <v>0</v>
      </c>
    </row>
    <row r="31" spans="1:15" ht="13.5" customHeight="1">
      <c r="A31" s="16"/>
      <c r="B31" s="14"/>
      <c r="C31" s="14"/>
      <c r="D31" s="14"/>
      <c r="E31" s="14"/>
      <c r="F31" s="14"/>
      <c r="G31" s="14"/>
      <c r="H31" s="14"/>
      <c r="I31" s="15"/>
      <c r="J31" s="97">
        <v>3291</v>
      </c>
      <c r="K31" s="98" t="s">
        <v>375</v>
      </c>
      <c r="L31" s="107"/>
      <c r="M31" s="301">
        <v>40000</v>
      </c>
      <c r="N31" s="300">
        <v>0</v>
      </c>
      <c r="O31" s="448">
        <f>AVERAGE(N31/M31*100)</f>
        <v>0</v>
      </c>
    </row>
    <row r="32" spans="1:15" ht="13.5" customHeight="1">
      <c r="A32" s="10"/>
      <c r="B32" s="11"/>
      <c r="C32" s="11"/>
      <c r="D32" s="11"/>
      <c r="E32" s="11"/>
      <c r="F32" s="11"/>
      <c r="G32" s="11"/>
      <c r="H32" s="11"/>
      <c r="I32" s="25"/>
      <c r="J32" s="109" t="s">
        <v>67</v>
      </c>
      <c r="K32" s="62" t="s">
        <v>118</v>
      </c>
      <c r="L32" s="110"/>
      <c r="M32" s="165">
        <f>ABS(M35)</f>
        <v>20000</v>
      </c>
      <c r="N32" s="165">
        <v>0</v>
      </c>
      <c r="O32" s="449">
        <f>AVERAGE(N32/M32*100)</f>
        <v>0</v>
      </c>
    </row>
    <row r="33" spans="1:15" ht="13.5" customHeight="1">
      <c r="A33" s="10"/>
      <c r="B33" s="11"/>
      <c r="C33" s="11"/>
      <c r="D33" s="11"/>
      <c r="E33" s="11"/>
      <c r="F33" s="11"/>
      <c r="G33" s="11"/>
      <c r="H33" s="11"/>
      <c r="I33" s="25"/>
      <c r="J33" s="87" t="s">
        <v>120</v>
      </c>
      <c r="K33" s="88"/>
      <c r="L33" s="89"/>
      <c r="M33" s="239"/>
      <c r="N33" s="299"/>
      <c r="O33" s="447"/>
    </row>
    <row r="34" spans="1:15" ht="13.5" customHeight="1">
      <c r="A34" s="10"/>
      <c r="B34" s="11"/>
      <c r="C34" s="11"/>
      <c r="D34" s="11"/>
      <c r="E34" s="11"/>
      <c r="F34" s="11"/>
      <c r="G34" s="11"/>
      <c r="H34" s="11"/>
      <c r="I34" s="25"/>
      <c r="J34" s="90" t="s">
        <v>129</v>
      </c>
      <c r="K34" s="112"/>
      <c r="L34" s="91"/>
      <c r="M34" s="238"/>
      <c r="N34" s="298"/>
      <c r="O34" s="445"/>
    </row>
    <row r="35" spans="1:15" ht="13.5" customHeight="1">
      <c r="A35" s="5"/>
      <c r="B35" s="14"/>
      <c r="C35" s="14"/>
      <c r="D35" s="14"/>
      <c r="E35" s="14"/>
      <c r="F35" s="14"/>
      <c r="G35" s="14"/>
      <c r="H35" s="14"/>
      <c r="I35" s="15"/>
      <c r="J35" s="92">
        <v>3</v>
      </c>
      <c r="K35" s="93" t="s">
        <v>43</v>
      </c>
      <c r="L35" s="94"/>
      <c r="M35" s="95">
        <f>ABS(M36)</f>
        <v>20000</v>
      </c>
      <c r="N35" s="95">
        <v>0</v>
      </c>
      <c r="O35" s="446">
        <f>AVERAGE(N35/M35*100)</f>
        <v>0</v>
      </c>
    </row>
    <row r="36" spans="1:15" ht="13.5" customHeight="1">
      <c r="A36" s="7"/>
      <c r="B36" s="14"/>
      <c r="C36" s="14"/>
      <c r="D36" s="14"/>
      <c r="E36" s="14"/>
      <c r="F36" s="14"/>
      <c r="G36" s="14"/>
      <c r="H36" s="14"/>
      <c r="I36" s="15"/>
      <c r="J36" s="97">
        <v>38</v>
      </c>
      <c r="K36" s="98" t="s">
        <v>31</v>
      </c>
      <c r="L36" s="99"/>
      <c r="M36" s="100">
        <f>ABS(M38)</f>
        <v>20000</v>
      </c>
      <c r="N36" s="95">
        <v>0</v>
      </c>
      <c r="O36" s="446">
        <f>AVERAGE(N36/M36*100)</f>
        <v>0</v>
      </c>
    </row>
    <row r="37" spans="1:15" ht="13.5" customHeight="1">
      <c r="A37" s="7"/>
      <c r="B37" s="14"/>
      <c r="C37" s="14"/>
      <c r="D37" s="14"/>
      <c r="E37" s="14"/>
      <c r="F37" s="14"/>
      <c r="G37" s="14"/>
      <c r="H37" s="14"/>
      <c r="I37" s="15"/>
      <c r="J37" s="97">
        <v>381</v>
      </c>
      <c r="K37" s="98" t="s">
        <v>32</v>
      </c>
      <c r="L37" s="99"/>
      <c r="M37" s="100">
        <f>SUM(M38)</f>
        <v>20000</v>
      </c>
      <c r="N37" s="95">
        <v>0</v>
      </c>
      <c r="O37" s="446">
        <f>AVERAGE(N37/M37*100)</f>
        <v>0</v>
      </c>
    </row>
    <row r="38" spans="1:15" ht="13.5" customHeight="1">
      <c r="A38" s="7"/>
      <c r="B38" s="14"/>
      <c r="C38" s="14"/>
      <c r="D38" s="14"/>
      <c r="E38" s="14"/>
      <c r="F38" s="14"/>
      <c r="G38" s="14"/>
      <c r="H38" s="14"/>
      <c r="I38" s="17"/>
      <c r="J38" s="113">
        <v>3811</v>
      </c>
      <c r="K38" s="114" t="s">
        <v>32</v>
      </c>
      <c r="L38" s="115"/>
      <c r="M38" s="100">
        <v>20000</v>
      </c>
      <c r="N38" s="95">
        <v>0</v>
      </c>
      <c r="O38" s="446">
        <f>AVERAGE(N38/M38*100)</f>
        <v>0</v>
      </c>
    </row>
    <row r="39" spans="1:15" ht="13.5" customHeight="1">
      <c r="A39" s="7"/>
      <c r="B39" s="7"/>
      <c r="C39" s="14"/>
      <c r="D39" s="14"/>
      <c r="E39" s="14"/>
      <c r="F39" s="14"/>
      <c r="G39" s="14"/>
      <c r="H39" s="14"/>
      <c r="I39" s="15"/>
      <c r="J39" s="106" t="s">
        <v>67</v>
      </c>
      <c r="K39" s="62" t="s">
        <v>171</v>
      </c>
      <c r="L39" s="124"/>
      <c r="M39" s="86">
        <f>ABS(M42)</f>
        <v>100000</v>
      </c>
      <c r="N39" s="86">
        <v>0</v>
      </c>
      <c r="O39" s="443">
        <f>AVERAGE(N39/M39*100)</f>
        <v>0</v>
      </c>
    </row>
    <row r="40" spans="1:15" ht="13.5" customHeight="1">
      <c r="A40" s="7"/>
      <c r="B40" s="7"/>
      <c r="C40" s="14"/>
      <c r="D40" s="14"/>
      <c r="E40" s="14"/>
      <c r="F40" s="14"/>
      <c r="G40" s="14"/>
      <c r="H40" s="14"/>
      <c r="I40" s="15"/>
      <c r="J40" s="218" t="s">
        <v>115</v>
      </c>
      <c r="K40" s="88" t="s">
        <v>121</v>
      </c>
      <c r="L40" s="88"/>
      <c r="M40" s="188"/>
      <c r="N40" s="303"/>
      <c r="O40" s="450"/>
    </row>
    <row r="41" spans="1:15" ht="13.5" customHeight="1">
      <c r="A41" s="7"/>
      <c r="B41" s="7"/>
      <c r="C41" s="14"/>
      <c r="D41" s="14"/>
      <c r="E41" s="14"/>
      <c r="F41" s="14"/>
      <c r="G41" s="14"/>
      <c r="H41" s="14"/>
      <c r="I41" s="15"/>
      <c r="J41" s="295" t="s">
        <v>130</v>
      </c>
      <c r="K41" s="112"/>
      <c r="L41" s="112"/>
      <c r="M41" s="237"/>
      <c r="N41" s="302"/>
      <c r="O41" s="451"/>
    </row>
    <row r="42" spans="1:15" ht="13.5" customHeight="1">
      <c r="A42" s="7"/>
      <c r="B42" s="7"/>
      <c r="C42" s="14"/>
      <c r="D42" s="14"/>
      <c r="E42" s="14"/>
      <c r="F42" s="14"/>
      <c r="G42" s="14"/>
      <c r="H42" s="14"/>
      <c r="I42" s="15"/>
      <c r="J42" s="92">
        <v>3</v>
      </c>
      <c r="K42" s="93" t="s">
        <v>3</v>
      </c>
      <c r="L42" s="93"/>
      <c r="M42" s="95">
        <f>ABS(M43)</f>
        <v>100000</v>
      </c>
      <c r="N42" s="95">
        <v>0</v>
      </c>
      <c r="O42" s="446">
        <f>AVERAGE(N42/M42*100)</f>
        <v>0</v>
      </c>
    </row>
    <row r="43" spans="1:15" ht="13.5" customHeight="1">
      <c r="A43" s="7"/>
      <c r="B43" s="7"/>
      <c r="C43" s="14"/>
      <c r="D43" s="14"/>
      <c r="E43" s="14"/>
      <c r="F43" s="14"/>
      <c r="G43" s="14"/>
      <c r="H43" s="14"/>
      <c r="I43" s="15"/>
      <c r="J43" s="97">
        <v>32</v>
      </c>
      <c r="K43" s="98" t="s">
        <v>23</v>
      </c>
      <c r="L43" s="98"/>
      <c r="M43" s="100">
        <f>ABS(M45)</f>
        <v>100000</v>
      </c>
      <c r="N43" s="95">
        <v>0</v>
      </c>
      <c r="O43" s="446">
        <f>AVERAGE(N43/M43*100)</f>
        <v>0</v>
      </c>
    </row>
    <row r="44" spans="1:15" ht="13.5" customHeight="1">
      <c r="A44" s="7"/>
      <c r="B44" s="7"/>
      <c r="C44" s="14"/>
      <c r="D44" s="14"/>
      <c r="E44" s="14"/>
      <c r="F44" s="14"/>
      <c r="G44" s="14"/>
      <c r="H44" s="14"/>
      <c r="I44" s="15"/>
      <c r="J44" s="97">
        <v>329</v>
      </c>
      <c r="K44" s="98" t="s">
        <v>27</v>
      </c>
      <c r="L44" s="98"/>
      <c r="M44" s="100">
        <f>SUM(M45)</f>
        <v>100000</v>
      </c>
      <c r="N44" s="95">
        <v>0</v>
      </c>
      <c r="O44" s="446">
        <f>AVERAGE(N44/M44*100)</f>
        <v>0</v>
      </c>
    </row>
    <row r="45" spans="1:15" ht="13.5" customHeight="1">
      <c r="A45" s="7"/>
      <c r="B45" s="7"/>
      <c r="C45" s="14"/>
      <c r="D45" s="14"/>
      <c r="E45" s="14"/>
      <c r="F45" s="14"/>
      <c r="G45" s="14"/>
      <c r="H45" s="14"/>
      <c r="I45" s="15"/>
      <c r="J45" s="97">
        <v>3299</v>
      </c>
      <c r="K45" s="98" t="s">
        <v>27</v>
      </c>
      <c r="L45" s="98"/>
      <c r="M45" s="100">
        <v>100000</v>
      </c>
      <c r="N45" s="95">
        <v>0</v>
      </c>
      <c r="O45" s="446">
        <f>AVERAGE(N45/M45*100)</f>
        <v>0</v>
      </c>
    </row>
    <row r="46" spans="1:15" ht="13.5" customHeight="1">
      <c r="A46" s="7"/>
      <c r="B46" s="7"/>
      <c r="C46" s="14"/>
      <c r="D46" s="14"/>
      <c r="E46" s="14"/>
      <c r="F46" s="14"/>
      <c r="G46" s="14"/>
      <c r="H46" s="14"/>
      <c r="I46" s="15"/>
      <c r="J46" s="106" t="s">
        <v>67</v>
      </c>
      <c r="K46" s="62" t="s">
        <v>172</v>
      </c>
      <c r="L46" s="124"/>
      <c r="M46" s="86">
        <f>ABS(M49)</f>
        <v>115000</v>
      </c>
      <c r="N46" s="86">
        <f>ABS(N49)</f>
        <v>44847</v>
      </c>
      <c r="O46" s="443">
        <f>AVERAGE(N46/M46*100)</f>
        <v>38.99739130434783</v>
      </c>
    </row>
    <row r="47" spans="1:15" ht="13.5" customHeight="1">
      <c r="A47" s="7"/>
      <c r="B47" s="7"/>
      <c r="C47" s="14"/>
      <c r="D47" s="14"/>
      <c r="E47" s="14"/>
      <c r="F47" s="14"/>
      <c r="G47" s="14"/>
      <c r="H47" s="14"/>
      <c r="I47" s="15"/>
      <c r="J47" s="218" t="s">
        <v>115</v>
      </c>
      <c r="K47" s="88" t="s">
        <v>121</v>
      </c>
      <c r="L47" s="88"/>
      <c r="M47" s="188"/>
      <c r="N47" s="303"/>
      <c r="O47" s="450"/>
    </row>
    <row r="48" spans="1:15" ht="13.5" customHeight="1">
      <c r="A48" s="7"/>
      <c r="B48" s="7"/>
      <c r="C48" s="14"/>
      <c r="D48" s="14"/>
      <c r="E48" s="14"/>
      <c r="F48" s="14"/>
      <c r="G48" s="14"/>
      <c r="H48" s="14"/>
      <c r="I48" s="15"/>
      <c r="J48" s="295" t="s">
        <v>129</v>
      </c>
      <c r="K48" s="112"/>
      <c r="L48" s="112"/>
      <c r="M48" s="237"/>
      <c r="N48" s="302"/>
      <c r="O48" s="451"/>
    </row>
    <row r="49" spans="1:15" ht="13.5" customHeight="1">
      <c r="A49" s="7"/>
      <c r="B49" s="7"/>
      <c r="C49" s="14"/>
      <c r="D49" s="14"/>
      <c r="E49" s="14"/>
      <c r="F49" s="14"/>
      <c r="G49" s="14"/>
      <c r="H49" s="14"/>
      <c r="I49" s="15"/>
      <c r="J49" s="92">
        <v>3</v>
      </c>
      <c r="K49" s="93" t="s">
        <v>3</v>
      </c>
      <c r="L49" s="93"/>
      <c r="M49" s="95">
        <f>ABS(M50)</f>
        <v>115000</v>
      </c>
      <c r="N49" s="95">
        <f>SUM(N50)</f>
        <v>44847</v>
      </c>
      <c r="O49" s="446">
        <f>AVERAGE(N49/M49*100)</f>
        <v>38.99739130434783</v>
      </c>
    </row>
    <row r="50" spans="1:15" ht="13.5" customHeight="1">
      <c r="A50" s="7"/>
      <c r="B50" s="7"/>
      <c r="C50" s="14"/>
      <c r="D50" s="14"/>
      <c r="E50" s="14"/>
      <c r="F50" s="14"/>
      <c r="G50" s="14"/>
      <c r="H50" s="14"/>
      <c r="I50" s="15"/>
      <c r="J50" s="97">
        <v>32</v>
      </c>
      <c r="K50" s="98" t="s">
        <v>23</v>
      </c>
      <c r="L50" s="98"/>
      <c r="M50" s="100">
        <f>SUM(M51+M53)</f>
        <v>115000</v>
      </c>
      <c r="N50" s="100">
        <f>SUM(N51+N53)</f>
        <v>44847</v>
      </c>
      <c r="O50" s="446">
        <f aca="true" t="shared" si="1" ref="O50:O55">AVERAGE(N50/M50*100)</f>
        <v>38.99739130434783</v>
      </c>
    </row>
    <row r="51" spans="1:15" ht="13.5" customHeight="1">
      <c r="A51" s="7"/>
      <c r="B51" s="7"/>
      <c r="C51" s="14"/>
      <c r="D51" s="14"/>
      <c r="E51" s="14"/>
      <c r="F51" s="14"/>
      <c r="G51" s="14"/>
      <c r="H51" s="14"/>
      <c r="I51" s="15"/>
      <c r="J51" s="97">
        <v>323</v>
      </c>
      <c r="K51" s="98" t="s">
        <v>242</v>
      </c>
      <c r="L51" s="99"/>
      <c r="M51" s="100">
        <f>SUM(M52)</f>
        <v>35000</v>
      </c>
      <c r="N51" s="100">
        <f>SUM(N52)</f>
        <v>37187</v>
      </c>
      <c r="O51" s="446">
        <f t="shared" si="1"/>
        <v>106.24857142857142</v>
      </c>
    </row>
    <row r="52" spans="1:15" ht="13.5" customHeight="1">
      <c r="A52" s="7"/>
      <c r="B52" s="7"/>
      <c r="C52" s="14"/>
      <c r="D52" s="14"/>
      <c r="E52" s="14"/>
      <c r="F52" s="14"/>
      <c r="G52" s="14"/>
      <c r="H52" s="14"/>
      <c r="I52" s="15"/>
      <c r="J52" s="97">
        <v>3235</v>
      </c>
      <c r="K52" s="98" t="s">
        <v>199</v>
      </c>
      <c r="L52" s="99"/>
      <c r="M52" s="100">
        <v>35000</v>
      </c>
      <c r="N52" s="95">
        <v>37187</v>
      </c>
      <c r="O52" s="446">
        <f t="shared" si="1"/>
        <v>106.24857142857142</v>
      </c>
    </row>
    <row r="53" spans="1:15" ht="13.5" customHeight="1">
      <c r="A53" s="7"/>
      <c r="B53" s="7"/>
      <c r="C53" s="14"/>
      <c r="D53" s="14"/>
      <c r="E53" s="14"/>
      <c r="F53" s="14"/>
      <c r="G53" s="14"/>
      <c r="H53" s="14"/>
      <c r="I53" s="15"/>
      <c r="J53" s="97">
        <v>329</v>
      </c>
      <c r="K53" s="98" t="s">
        <v>27</v>
      </c>
      <c r="L53" s="99"/>
      <c r="M53" s="100">
        <f>SUM(M54+M55)</f>
        <v>80000</v>
      </c>
      <c r="N53" s="95">
        <f>SUM(N55)</f>
        <v>7660</v>
      </c>
      <c r="O53" s="446">
        <f t="shared" si="1"/>
        <v>9.575</v>
      </c>
    </row>
    <row r="54" spans="1:15" ht="13.5" customHeight="1">
      <c r="A54" s="7"/>
      <c r="B54" s="7"/>
      <c r="C54" s="14"/>
      <c r="D54" s="14"/>
      <c r="E54" s="14"/>
      <c r="F54" s="14"/>
      <c r="G54" s="14"/>
      <c r="H54" s="14"/>
      <c r="I54" s="15"/>
      <c r="J54" s="97">
        <v>3293</v>
      </c>
      <c r="K54" s="98" t="s">
        <v>233</v>
      </c>
      <c r="L54" s="98"/>
      <c r="M54" s="100">
        <v>20000</v>
      </c>
      <c r="N54" s="95">
        <v>0</v>
      </c>
      <c r="O54" s="446">
        <f t="shared" si="1"/>
        <v>0</v>
      </c>
    </row>
    <row r="55" spans="1:15" ht="13.5" customHeight="1">
      <c r="A55" s="7"/>
      <c r="B55" s="7"/>
      <c r="C55" s="14"/>
      <c r="D55" s="14"/>
      <c r="E55" s="14"/>
      <c r="F55" s="14"/>
      <c r="G55" s="14"/>
      <c r="H55" s="14"/>
      <c r="I55" s="15"/>
      <c r="J55" s="97">
        <v>3299</v>
      </c>
      <c r="K55" s="107" t="s">
        <v>27</v>
      </c>
      <c r="L55" s="215"/>
      <c r="M55" s="105">
        <v>60000</v>
      </c>
      <c r="N55" s="95">
        <v>7660</v>
      </c>
      <c r="O55" s="446">
        <f t="shared" si="1"/>
        <v>12.766666666666667</v>
      </c>
    </row>
    <row r="56" spans="1:15" ht="13.5" customHeight="1">
      <c r="A56" s="7"/>
      <c r="B56" s="7"/>
      <c r="C56" s="14"/>
      <c r="D56" s="14"/>
      <c r="E56" s="14"/>
      <c r="F56" s="14"/>
      <c r="G56" s="14"/>
      <c r="H56" s="14"/>
      <c r="I56" s="15"/>
      <c r="J56" s="106" t="s">
        <v>67</v>
      </c>
      <c r="K56" s="62" t="s">
        <v>180</v>
      </c>
      <c r="L56" s="124"/>
      <c r="M56" s="86">
        <f>SUM(M59)</f>
        <v>10000</v>
      </c>
      <c r="N56" s="86">
        <v>0</v>
      </c>
      <c r="O56" s="443">
        <f>AVERAGE(N56/M56*100)</f>
        <v>0</v>
      </c>
    </row>
    <row r="57" spans="1:15" ht="13.5" customHeight="1">
      <c r="A57" s="7"/>
      <c r="B57" s="7"/>
      <c r="C57" s="14"/>
      <c r="D57" s="14"/>
      <c r="E57" s="14"/>
      <c r="F57" s="14"/>
      <c r="G57" s="14"/>
      <c r="H57" s="14"/>
      <c r="I57" s="15"/>
      <c r="J57" s="218" t="s">
        <v>74</v>
      </c>
      <c r="K57" s="88" t="s">
        <v>121</v>
      </c>
      <c r="L57" s="88"/>
      <c r="M57" s="188"/>
      <c r="N57" s="303"/>
      <c r="O57" s="450"/>
    </row>
    <row r="58" spans="1:15" ht="13.5" customHeight="1">
      <c r="A58" s="7"/>
      <c r="B58" s="7"/>
      <c r="C58" s="14"/>
      <c r="D58" s="14"/>
      <c r="E58" s="14"/>
      <c r="F58" s="14"/>
      <c r="G58" s="14"/>
      <c r="H58" s="14"/>
      <c r="I58" s="15"/>
      <c r="J58" s="295" t="s">
        <v>176</v>
      </c>
      <c r="K58" s="112"/>
      <c r="L58" s="112"/>
      <c r="M58" s="237"/>
      <c r="N58" s="302"/>
      <c r="O58" s="451"/>
    </row>
    <row r="59" spans="1:15" ht="13.5" customHeight="1">
      <c r="A59" s="7"/>
      <c r="B59" s="7"/>
      <c r="C59" s="14"/>
      <c r="D59" s="14"/>
      <c r="E59" s="14"/>
      <c r="F59" s="14"/>
      <c r="G59" s="14"/>
      <c r="H59" s="14"/>
      <c r="I59" s="15"/>
      <c r="J59" s="155">
        <v>3</v>
      </c>
      <c r="K59" s="156" t="s">
        <v>3</v>
      </c>
      <c r="L59" s="156"/>
      <c r="M59" s="95">
        <f>SUM(M60)</f>
        <v>10000</v>
      </c>
      <c r="N59" s="100">
        <v>0</v>
      </c>
      <c r="O59" s="446">
        <f>AVERAGE(N59/M59*100)</f>
        <v>0</v>
      </c>
    </row>
    <row r="60" spans="1:15" ht="13.5" customHeight="1">
      <c r="A60" s="7"/>
      <c r="B60" s="7"/>
      <c r="C60" s="14"/>
      <c r="D60" s="14"/>
      <c r="E60" s="14"/>
      <c r="F60" s="14"/>
      <c r="G60" s="14"/>
      <c r="H60" s="14"/>
      <c r="I60" s="15"/>
      <c r="J60" s="157">
        <v>32</v>
      </c>
      <c r="K60" s="158" t="s">
        <v>23</v>
      </c>
      <c r="L60" s="158"/>
      <c r="M60" s="100">
        <f>SUM(M61)</f>
        <v>10000</v>
      </c>
      <c r="N60" s="100">
        <v>0</v>
      </c>
      <c r="O60" s="446">
        <f>AVERAGE(N60/M60*100)</f>
        <v>0</v>
      </c>
    </row>
    <row r="61" spans="1:15" ht="13.5" customHeight="1">
      <c r="A61" s="7"/>
      <c r="B61" s="7"/>
      <c r="C61" s="14"/>
      <c r="D61" s="14"/>
      <c r="E61" s="14"/>
      <c r="F61" s="14"/>
      <c r="G61" s="14"/>
      <c r="H61" s="14"/>
      <c r="I61" s="15"/>
      <c r="J61" s="157">
        <v>329</v>
      </c>
      <c r="K61" s="158" t="s">
        <v>27</v>
      </c>
      <c r="L61" s="158"/>
      <c r="M61" s="100">
        <f>SUM(M62)</f>
        <v>10000</v>
      </c>
      <c r="N61" s="100">
        <v>0</v>
      </c>
      <c r="O61" s="446">
        <f>AVERAGE(N61/M61*100)</f>
        <v>0</v>
      </c>
    </row>
    <row r="62" spans="1:15" ht="13.5" customHeight="1">
      <c r="A62" s="7"/>
      <c r="B62" s="7"/>
      <c r="C62" s="14"/>
      <c r="D62" s="14"/>
      <c r="E62" s="14"/>
      <c r="F62" s="14"/>
      <c r="G62" s="14"/>
      <c r="H62" s="14"/>
      <c r="I62" s="15"/>
      <c r="J62" s="97">
        <v>3299</v>
      </c>
      <c r="K62" s="98" t="s">
        <v>27</v>
      </c>
      <c r="L62" s="98"/>
      <c r="M62" s="100">
        <v>10000</v>
      </c>
      <c r="N62" s="100">
        <v>0</v>
      </c>
      <c r="O62" s="446">
        <f>AVERAGE(N62/M62*100)</f>
        <v>0</v>
      </c>
    </row>
    <row r="63" spans="1:15" ht="13.5" customHeight="1">
      <c r="A63" s="7"/>
      <c r="B63" s="7"/>
      <c r="C63" s="14"/>
      <c r="D63" s="14"/>
      <c r="E63" s="14"/>
      <c r="F63" s="14"/>
      <c r="G63" s="14"/>
      <c r="H63" s="14"/>
      <c r="I63" s="15"/>
      <c r="J63" s="109" t="s">
        <v>67</v>
      </c>
      <c r="K63" s="62" t="s">
        <v>276</v>
      </c>
      <c r="L63" s="119"/>
      <c r="M63" s="86">
        <f>ABS(M66)</f>
        <v>20000</v>
      </c>
      <c r="N63" s="86">
        <v>0</v>
      </c>
      <c r="O63" s="443">
        <f>AVERAGE(N70/M70*100)</f>
        <v>23.6073249586452</v>
      </c>
    </row>
    <row r="64" spans="1:15" ht="13.5" customHeight="1">
      <c r="A64" s="7"/>
      <c r="B64" s="7"/>
      <c r="C64" s="14"/>
      <c r="D64" s="14"/>
      <c r="E64" s="14"/>
      <c r="F64" s="14"/>
      <c r="G64" s="14"/>
      <c r="H64" s="14"/>
      <c r="I64" s="15"/>
      <c r="J64" s="87" t="s">
        <v>74</v>
      </c>
      <c r="K64" s="88" t="s">
        <v>122</v>
      </c>
      <c r="L64" s="89"/>
      <c r="M64" s="239"/>
      <c r="N64" s="299"/>
      <c r="O64" s="447"/>
    </row>
    <row r="65" spans="1:15" ht="13.5" customHeight="1">
      <c r="A65" s="7"/>
      <c r="B65" s="7"/>
      <c r="C65" s="14"/>
      <c r="D65" s="14"/>
      <c r="E65" s="14"/>
      <c r="F65" s="14"/>
      <c r="G65" s="14"/>
      <c r="H65" s="14"/>
      <c r="I65" s="15"/>
      <c r="J65" s="295" t="s">
        <v>129</v>
      </c>
      <c r="K65" s="112"/>
      <c r="L65" s="112"/>
      <c r="M65" s="238"/>
      <c r="N65" s="298"/>
      <c r="O65" s="445"/>
    </row>
    <row r="66" spans="1:15" ht="13.5" customHeight="1">
      <c r="A66" s="7"/>
      <c r="B66" s="7"/>
      <c r="C66" s="14"/>
      <c r="D66" s="14"/>
      <c r="E66" s="14"/>
      <c r="F66" s="14"/>
      <c r="G66" s="14"/>
      <c r="H66" s="14"/>
      <c r="I66" s="15"/>
      <c r="J66" s="117">
        <v>3</v>
      </c>
      <c r="K66" s="118" t="s">
        <v>43</v>
      </c>
      <c r="L66" s="118"/>
      <c r="M66" s="95">
        <f>ABS(M67)</f>
        <v>20000</v>
      </c>
      <c r="N66" s="100">
        <v>0</v>
      </c>
      <c r="O66" s="446">
        <f aca="true" t="shared" si="2" ref="O66:O72">AVERAGE(N66/M66*100)</f>
        <v>0</v>
      </c>
    </row>
    <row r="67" spans="1:15" ht="13.5" customHeight="1">
      <c r="A67" s="7"/>
      <c r="B67" s="7"/>
      <c r="C67" s="14"/>
      <c r="D67" s="14"/>
      <c r="E67" s="14"/>
      <c r="F67" s="14"/>
      <c r="G67" s="14"/>
      <c r="H67" s="14"/>
      <c r="I67" s="15"/>
      <c r="J67" s="113">
        <v>32</v>
      </c>
      <c r="K67" s="114" t="s">
        <v>23</v>
      </c>
      <c r="L67" s="114"/>
      <c r="M67" s="100">
        <f>ABS(M69)</f>
        <v>20000</v>
      </c>
      <c r="N67" s="100">
        <v>0</v>
      </c>
      <c r="O67" s="446">
        <f t="shared" si="2"/>
        <v>0</v>
      </c>
    </row>
    <row r="68" spans="1:15" ht="13.5" customHeight="1">
      <c r="A68" s="7"/>
      <c r="B68" s="7"/>
      <c r="C68" s="14"/>
      <c r="D68" s="14"/>
      <c r="E68" s="14"/>
      <c r="F68" s="14"/>
      <c r="G68" s="14"/>
      <c r="H68" s="14"/>
      <c r="I68" s="15"/>
      <c r="J68" s="113">
        <v>329</v>
      </c>
      <c r="K68" s="114" t="s">
        <v>27</v>
      </c>
      <c r="L68" s="114"/>
      <c r="M68" s="100">
        <f>SUM(M69)</f>
        <v>20000</v>
      </c>
      <c r="N68" s="100">
        <v>0</v>
      </c>
      <c r="O68" s="446">
        <f t="shared" si="2"/>
        <v>0</v>
      </c>
    </row>
    <row r="69" spans="1:15" ht="13.5" customHeight="1">
      <c r="A69" s="7"/>
      <c r="B69" s="7"/>
      <c r="C69" s="14"/>
      <c r="D69" s="14"/>
      <c r="E69" s="14"/>
      <c r="F69" s="14"/>
      <c r="G69" s="14"/>
      <c r="H69" s="14"/>
      <c r="I69" s="15"/>
      <c r="J69" s="113">
        <v>3299</v>
      </c>
      <c r="K69" s="114" t="s">
        <v>27</v>
      </c>
      <c r="L69" s="114"/>
      <c r="M69" s="100">
        <v>20000</v>
      </c>
      <c r="N69" s="100">
        <v>0</v>
      </c>
      <c r="O69" s="446">
        <f t="shared" si="2"/>
        <v>0</v>
      </c>
    </row>
    <row r="70" spans="1:15" ht="13.5" customHeight="1">
      <c r="A70" s="35"/>
      <c r="B70" s="37"/>
      <c r="C70" s="37"/>
      <c r="D70" s="37"/>
      <c r="E70" s="37"/>
      <c r="F70" s="37"/>
      <c r="G70" s="37"/>
      <c r="H70" s="37"/>
      <c r="I70" s="36"/>
      <c r="J70" s="547" t="s">
        <v>123</v>
      </c>
      <c r="K70" s="547"/>
      <c r="L70" s="547"/>
      <c r="M70" s="169">
        <f>SUM(M71+M140+M165+M187+M285+M405+M479+M502+M528+M560+M574+M599+M650+M693+M743)</f>
        <v>30528500</v>
      </c>
      <c r="N70" s="169">
        <f>SUM(N71+N140+N165+N187+N285+N405+N479+N528+N560+N574+N599+N650+N693+N743+N303)</f>
        <v>7206962.2</v>
      </c>
      <c r="O70" s="452">
        <f t="shared" si="2"/>
        <v>23.6073249586452</v>
      </c>
    </row>
    <row r="71" spans="1:15" ht="13.5" customHeight="1">
      <c r="A71" s="32"/>
      <c r="B71" s="26"/>
      <c r="C71" s="26"/>
      <c r="D71" s="26"/>
      <c r="E71" s="26"/>
      <c r="F71" s="26"/>
      <c r="G71" s="26"/>
      <c r="H71" s="26"/>
      <c r="I71" s="26"/>
      <c r="J71" s="533" t="s">
        <v>277</v>
      </c>
      <c r="K71" s="533"/>
      <c r="L71" s="533"/>
      <c r="M71" s="241">
        <f>SUM(M72+M112+M126+M133)</f>
        <v>2676000</v>
      </c>
      <c r="N71" s="241">
        <f>SUM(N72+N112+N133)</f>
        <v>1380790.2</v>
      </c>
      <c r="O71" s="453">
        <f t="shared" si="2"/>
        <v>51.59903587443946</v>
      </c>
    </row>
    <row r="72" spans="1:15" ht="13.5" customHeight="1">
      <c r="A72" s="30"/>
      <c r="B72" s="29"/>
      <c r="C72" s="29"/>
      <c r="D72" s="29"/>
      <c r="E72" s="29"/>
      <c r="F72" s="29"/>
      <c r="G72" s="29"/>
      <c r="H72" s="29"/>
      <c r="I72" s="29"/>
      <c r="J72" s="83" t="s">
        <v>278</v>
      </c>
      <c r="K72" s="84"/>
      <c r="L72" s="84"/>
      <c r="M72" s="86">
        <f>ABS(M75)</f>
        <v>2429000</v>
      </c>
      <c r="N72" s="86">
        <f>SUM(N75)</f>
        <v>1336091.2</v>
      </c>
      <c r="O72" s="443">
        <f t="shared" si="2"/>
        <v>55.00581309180732</v>
      </c>
    </row>
    <row r="73" spans="1:15" ht="13.5" customHeight="1">
      <c r="A73" s="10"/>
      <c r="B73" s="11"/>
      <c r="C73" s="11"/>
      <c r="D73" s="11"/>
      <c r="E73" s="11"/>
      <c r="F73" s="11"/>
      <c r="G73" s="11"/>
      <c r="H73" s="11"/>
      <c r="I73" s="25"/>
      <c r="J73" s="87" t="s">
        <v>79</v>
      </c>
      <c r="K73" s="88"/>
      <c r="L73" s="89"/>
      <c r="M73" s="239"/>
      <c r="N73" s="299"/>
      <c r="O73" s="447"/>
    </row>
    <row r="74" spans="1:15" ht="13.5" customHeight="1">
      <c r="A74" s="10"/>
      <c r="B74" s="11"/>
      <c r="C74" s="11"/>
      <c r="D74" s="11"/>
      <c r="E74" s="11"/>
      <c r="F74" s="11"/>
      <c r="G74" s="11"/>
      <c r="H74" s="11"/>
      <c r="I74" s="25"/>
      <c r="J74" s="90" t="s">
        <v>129</v>
      </c>
      <c r="K74" s="91"/>
      <c r="L74" s="91"/>
      <c r="M74" s="238"/>
      <c r="N74" s="298"/>
      <c r="O74" s="445"/>
    </row>
    <row r="75" spans="1:15" ht="13.5" customHeight="1">
      <c r="A75" s="18"/>
      <c r="B75" s="14"/>
      <c r="C75" s="14"/>
      <c r="D75" s="14"/>
      <c r="E75" s="14"/>
      <c r="F75" s="14"/>
      <c r="G75" s="14"/>
      <c r="H75" s="14"/>
      <c r="I75" s="19"/>
      <c r="J75" s="92">
        <v>3</v>
      </c>
      <c r="K75" s="93" t="s">
        <v>43</v>
      </c>
      <c r="L75" s="93"/>
      <c r="M75" s="95">
        <f>ABS(M76+M83+M108)</f>
        <v>2429000</v>
      </c>
      <c r="N75" s="100">
        <f>SUM(N76+N83+N108)</f>
        <v>1336091.2</v>
      </c>
      <c r="O75" s="446">
        <f>AVERAGE(N75/M75*100)</f>
        <v>55.00581309180732</v>
      </c>
    </row>
    <row r="76" spans="1:15" ht="13.5" customHeight="1">
      <c r="A76" s="18"/>
      <c r="B76" s="14"/>
      <c r="C76" s="14"/>
      <c r="D76" s="14"/>
      <c r="E76" s="14"/>
      <c r="F76" s="14"/>
      <c r="G76" s="14"/>
      <c r="H76" s="14"/>
      <c r="I76" s="15"/>
      <c r="J76" s="326">
        <v>31</v>
      </c>
      <c r="K76" s="327" t="s">
        <v>21</v>
      </c>
      <c r="L76" s="327"/>
      <c r="M76" s="328">
        <f>ABS(M77+M79+M81)</f>
        <v>1611000</v>
      </c>
      <c r="N76" s="328">
        <f>SUM(N79+N81+N77)</f>
        <v>808427</v>
      </c>
      <c r="O76" s="446">
        <f aca="true" t="shared" si="3" ref="O76:O111">AVERAGE(N76/M76*100)</f>
        <v>50.18168839230292</v>
      </c>
    </row>
    <row r="77" spans="1:15" ht="13.5" customHeight="1">
      <c r="A77" s="18"/>
      <c r="B77" s="14"/>
      <c r="C77" s="14"/>
      <c r="D77" s="14"/>
      <c r="E77" s="14"/>
      <c r="F77" s="14"/>
      <c r="G77" s="14"/>
      <c r="H77" s="14"/>
      <c r="I77" s="15"/>
      <c r="J77" s="329">
        <v>311</v>
      </c>
      <c r="K77" s="330" t="s">
        <v>97</v>
      </c>
      <c r="L77" s="331"/>
      <c r="M77" s="328">
        <v>1235000</v>
      </c>
      <c r="N77" s="328">
        <v>577337</v>
      </c>
      <c r="O77" s="446">
        <f t="shared" si="3"/>
        <v>46.74793522267207</v>
      </c>
    </row>
    <row r="78" spans="1:15" ht="13.5" customHeight="1">
      <c r="A78" s="19"/>
      <c r="B78" s="14"/>
      <c r="C78" s="14"/>
      <c r="D78" s="14"/>
      <c r="E78" s="14"/>
      <c r="F78" s="14"/>
      <c r="G78" s="14"/>
      <c r="H78" s="14"/>
      <c r="I78" s="15"/>
      <c r="J78" s="120">
        <v>3111</v>
      </c>
      <c r="K78" s="99" t="s">
        <v>84</v>
      </c>
      <c r="L78" s="121"/>
      <c r="M78" s="100">
        <v>1235000</v>
      </c>
      <c r="N78" s="100">
        <v>577337</v>
      </c>
      <c r="O78" s="446">
        <f t="shared" si="3"/>
        <v>46.74793522267207</v>
      </c>
    </row>
    <row r="79" spans="1:15" ht="13.5" customHeight="1">
      <c r="A79" s="19"/>
      <c r="B79" s="14"/>
      <c r="C79" s="14"/>
      <c r="D79" s="14"/>
      <c r="E79" s="14"/>
      <c r="F79" s="14"/>
      <c r="G79" s="14"/>
      <c r="H79" s="14"/>
      <c r="I79" s="15"/>
      <c r="J79" s="329">
        <v>312</v>
      </c>
      <c r="K79" s="332" t="s">
        <v>244</v>
      </c>
      <c r="L79" s="333"/>
      <c r="M79" s="328">
        <f>SUM(M80)</f>
        <v>170000</v>
      </c>
      <c r="N79" s="328">
        <f>SUM(N80)</f>
        <v>136890</v>
      </c>
      <c r="O79" s="446">
        <f t="shared" si="3"/>
        <v>80.5235294117647</v>
      </c>
    </row>
    <row r="80" spans="1:15" ht="13.5" customHeight="1">
      <c r="A80" s="19"/>
      <c r="B80" s="14"/>
      <c r="C80" s="14"/>
      <c r="D80" s="14"/>
      <c r="E80" s="14"/>
      <c r="F80" s="14"/>
      <c r="G80" s="14"/>
      <c r="H80" s="14"/>
      <c r="I80" s="15"/>
      <c r="J80" s="97">
        <v>3121</v>
      </c>
      <c r="K80" s="93" t="s">
        <v>22</v>
      </c>
      <c r="L80" s="93"/>
      <c r="M80" s="100">
        <v>170000</v>
      </c>
      <c r="N80" s="100">
        <v>136890</v>
      </c>
      <c r="O80" s="446">
        <f t="shared" si="3"/>
        <v>80.5235294117647</v>
      </c>
    </row>
    <row r="81" spans="1:15" ht="13.5" customHeight="1">
      <c r="A81" s="19" t="s">
        <v>245</v>
      </c>
      <c r="B81" s="14"/>
      <c r="C81" s="14"/>
      <c r="D81" s="14"/>
      <c r="E81" s="14"/>
      <c r="F81" s="14"/>
      <c r="G81" s="14"/>
      <c r="H81" s="14"/>
      <c r="I81" s="15"/>
      <c r="J81" s="326">
        <v>313</v>
      </c>
      <c r="K81" s="334" t="s">
        <v>45</v>
      </c>
      <c r="L81" s="334"/>
      <c r="M81" s="328">
        <v>206000</v>
      </c>
      <c r="N81" s="328">
        <v>94200</v>
      </c>
      <c r="O81" s="446">
        <f t="shared" si="3"/>
        <v>45.728155339805824</v>
      </c>
    </row>
    <row r="82" spans="1:15" ht="13.5" customHeight="1">
      <c r="A82" s="5"/>
      <c r="B82" s="14"/>
      <c r="C82" s="14"/>
      <c r="D82" s="14"/>
      <c r="E82" s="14"/>
      <c r="F82" s="14"/>
      <c r="G82" s="14"/>
      <c r="H82" s="14"/>
      <c r="I82" s="15"/>
      <c r="J82" s="97">
        <v>3132</v>
      </c>
      <c r="K82" s="98" t="s">
        <v>45</v>
      </c>
      <c r="L82" s="98"/>
      <c r="M82" s="100">
        <v>206000</v>
      </c>
      <c r="N82" s="100">
        <v>94200</v>
      </c>
      <c r="O82" s="446">
        <f t="shared" si="3"/>
        <v>45.728155339805824</v>
      </c>
    </row>
    <row r="83" spans="1:15" ht="13.5" customHeight="1">
      <c r="A83" s="5"/>
      <c r="B83" s="14"/>
      <c r="C83" s="14"/>
      <c r="D83" s="14"/>
      <c r="E83" s="14"/>
      <c r="F83" s="14"/>
      <c r="G83" s="14"/>
      <c r="H83" s="14"/>
      <c r="I83" s="15"/>
      <c r="J83" s="326">
        <v>32</v>
      </c>
      <c r="K83" s="292" t="s">
        <v>44</v>
      </c>
      <c r="L83" s="292"/>
      <c r="M83" s="328">
        <f>ABS(M84+M88+M94+M104)</f>
        <v>708000</v>
      </c>
      <c r="N83" s="328">
        <f>SUM(N84+N88+N94+N104)</f>
        <v>483712.2</v>
      </c>
      <c r="O83" s="446">
        <f t="shared" si="3"/>
        <v>68.32093220338983</v>
      </c>
    </row>
    <row r="84" spans="1:15" ht="13.5" customHeight="1">
      <c r="A84" s="5"/>
      <c r="B84" s="14"/>
      <c r="C84" s="14"/>
      <c r="D84" s="14"/>
      <c r="E84" s="14"/>
      <c r="F84" s="14"/>
      <c r="G84" s="14"/>
      <c r="H84" s="14"/>
      <c r="I84" s="15"/>
      <c r="J84" s="326">
        <v>321</v>
      </c>
      <c r="K84" s="292" t="s">
        <v>24</v>
      </c>
      <c r="L84" s="292"/>
      <c r="M84" s="328">
        <f>SUM(M85+M86+M87)</f>
        <v>20000</v>
      </c>
      <c r="N84" s="328">
        <f>SUM(N85+N86+N87)</f>
        <v>6777</v>
      </c>
      <c r="O84" s="446">
        <f t="shared" si="3"/>
        <v>33.885</v>
      </c>
    </row>
    <row r="85" spans="1:15" ht="13.5" customHeight="1">
      <c r="A85" s="20"/>
      <c r="B85" s="14"/>
      <c r="C85" s="14"/>
      <c r="D85" s="14"/>
      <c r="E85" s="14"/>
      <c r="F85" s="14"/>
      <c r="G85" s="14"/>
      <c r="H85" s="14"/>
      <c r="I85" s="15"/>
      <c r="J85" s="97">
        <v>3211</v>
      </c>
      <c r="K85" s="98" t="s">
        <v>264</v>
      </c>
      <c r="L85" s="98"/>
      <c r="M85" s="100">
        <v>10000</v>
      </c>
      <c r="N85" s="100">
        <v>4377</v>
      </c>
      <c r="O85" s="446">
        <f t="shared" si="3"/>
        <v>43.769999999999996</v>
      </c>
    </row>
    <row r="86" spans="1:15" ht="13.5" customHeight="1">
      <c r="A86" s="20"/>
      <c r="B86" s="14"/>
      <c r="C86" s="14"/>
      <c r="D86" s="14"/>
      <c r="E86" s="14"/>
      <c r="F86" s="14"/>
      <c r="G86" s="14"/>
      <c r="H86" s="14"/>
      <c r="I86" s="15"/>
      <c r="J86" s="97">
        <v>3212</v>
      </c>
      <c r="K86" s="98" t="s">
        <v>262</v>
      </c>
      <c r="L86" s="98"/>
      <c r="M86" s="100">
        <v>5000</v>
      </c>
      <c r="N86" s="100">
        <v>1800</v>
      </c>
      <c r="O86" s="446">
        <f t="shared" si="3"/>
        <v>36</v>
      </c>
    </row>
    <row r="87" spans="1:15" ht="13.5" customHeight="1">
      <c r="A87" s="20"/>
      <c r="B87" s="14"/>
      <c r="C87" s="14"/>
      <c r="D87" s="14"/>
      <c r="E87" s="14"/>
      <c r="F87" s="14"/>
      <c r="G87" s="14"/>
      <c r="H87" s="14"/>
      <c r="I87" s="15"/>
      <c r="J87" s="97">
        <v>3213</v>
      </c>
      <c r="K87" s="98" t="s">
        <v>263</v>
      </c>
      <c r="L87" s="98"/>
      <c r="M87" s="100">
        <v>5000</v>
      </c>
      <c r="N87" s="100">
        <v>600</v>
      </c>
      <c r="O87" s="446">
        <f t="shared" si="3"/>
        <v>12</v>
      </c>
    </row>
    <row r="88" spans="1:15" ht="13.5" customHeight="1">
      <c r="A88" s="20"/>
      <c r="B88" s="14"/>
      <c r="C88" s="14"/>
      <c r="D88" s="14"/>
      <c r="E88" s="14"/>
      <c r="F88" s="14"/>
      <c r="G88" s="14"/>
      <c r="H88" s="14"/>
      <c r="I88" s="15"/>
      <c r="J88" s="326">
        <v>322</v>
      </c>
      <c r="K88" s="292" t="s">
        <v>25</v>
      </c>
      <c r="L88" s="292"/>
      <c r="M88" s="328">
        <f>SUM(M89+M90+M91+M92+M93)</f>
        <v>137000</v>
      </c>
      <c r="N88" s="328">
        <f>SUM(N89+N90+N91+N92)</f>
        <v>78817</v>
      </c>
      <c r="O88" s="446">
        <f t="shared" si="3"/>
        <v>57.53065693430657</v>
      </c>
    </row>
    <row r="89" spans="1:15" ht="13.5" customHeight="1">
      <c r="A89" s="20"/>
      <c r="B89" s="14"/>
      <c r="C89" s="14"/>
      <c r="D89" s="14"/>
      <c r="E89" s="14"/>
      <c r="F89" s="14"/>
      <c r="G89" s="14"/>
      <c r="H89" s="14"/>
      <c r="I89" s="15"/>
      <c r="J89" s="97">
        <v>3221</v>
      </c>
      <c r="K89" s="98" t="s">
        <v>203</v>
      </c>
      <c r="L89" s="98"/>
      <c r="M89" s="100">
        <v>100000</v>
      </c>
      <c r="N89" s="100">
        <v>56240</v>
      </c>
      <c r="O89" s="446">
        <f t="shared" si="3"/>
        <v>56.24</v>
      </c>
    </row>
    <row r="90" spans="1:15" ht="13.5" customHeight="1">
      <c r="A90" s="20"/>
      <c r="B90" s="14"/>
      <c r="C90" s="14"/>
      <c r="D90" s="14"/>
      <c r="E90" s="14"/>
      <c r="F90" s="14"/>
      <c r="G90" s="14"/>
      <c r="H90" s="14"/>
      <c r="I90" s="15"/>
      <c r="J90" s="97">
        <v>3223</v>
      </c>
      <c r="K90" s="98" t="s">
        <v>239</v>
      </c>
      <c r="L90" s="98"/>
      <c r="M90" s="100">
        <v>10000</v>
      </c>
      <c r="N90" s="100">
        <v>498</v>
      </c>
      <c r="O90" s="446">
        <f t="shared" si="3"/>
        <v>4.9799999999999995</v>
      </c>
    </row>
    <row r="91" spans="1:15" ht="13.5" customHeight="1">
      <c r="A91" s="20"/>
      <c r="B91" s="14"/>
      <c r="C91" s="14"/>
      <c r="D91" s="14"/>
      <c r="E91" s="14"/>
      <c r="F91" s="14"/>
      <c r="G91" s="14"/>
      <c r="H91" s="14"/>
      <c r="I91" s="15"/>
      <c r="J91" s="97">
        <v>3224</v>
      </c>
      <c r="K91" s="98" t="s">
        <v>204</v>
      </c>
      <c r="L91" s="98"/>
      <c r="M91" s="100">
        <v>5000</v>
      </c>
      <c r="N91" s="100">
        <v>8829</v>
      </c>
      <c r="O91" s="446">
        <f t="shared" si="3"/>
        <v>176.58</v>
      </c>
    </row>
    <row r="92" spans="1:15" ht="13.5" customHeight="1">
      <c r="A92" s="20"/>
      <c r="B92" s="14"/>
      <c r="C92" s="14"/>
      <c r="D92" s="14"/>
      <c r="E92" s="14"/>
      <c r="F92" s="14"/>
      <c r="G92" s="14"/>
      <c r="H92" s="14"/>
      <c r="I92" s="15"/>
      <c r="J92" s="97">
        <v>3225</v>
      </c>
      <c r="K92" s="98" t="s">
        <v>205</v>
      </c>
      <c r="L92" s="98"/>
      <c r="M92" s="100">
        <v>20000</v>
      </c>
      <c r="N92" s="100">
        <v>13250</v>
      </c>
      <c r="O92" s="446">
        <f t="shared" si="3"/>
        <v>66.25</v>
      </c>
    </row>
    <row r="93" spans="1:15" ht="13.5" customHeight="1">
      <c r="A93" s="20"/>
      <c r="B93" s="14"/>
      <c r="C93" s="14"/>
      <c r="D93" s="14"/>
      <c r="E93" s="14"/>
      <c r="F93" s="14"/>
      <c r="G93" s="14"/>
      <c r="H93" s="14"/>
      <c r="I93" s="15"/>
      <c r="J93" s="97">
        <v>3227</v>
      </c>
      <c r="K93" s="98" t="s">
        <v>206</v>
      </c>
      <c r="L93" s="98"/>
      <c r="M93" s="100">
        <v>2000</v>
      </c>
      <c r="N93" s="100">
        <v>0</v>
      </c>
      <c r="O93" s="446">
        <f t="shared" si="3"/>
        <v>0</v>
      </c>
    </row>
    <row r="94" spans="1:15" ht="13.5" customHeight="1">
      <c r="A94" s="20"/>
      <c r="B94" s="14"/>
      <c r="C94" s="14"/>
      <c r="D94" s="14"/>
      <c r="E94" s="14"/>
      <c r="F94" s="14"/>
      <c r="G94" s="14"/>
      <c r="H94" s="14"/>
      <c r="I94" s="15"/>
      <c r="J94" s="326">
        <v>323</v>
      </c>
      <c r="K94" s="292" t="s">
        <v>26</v>
      </c>
      <c r="L94" s="292"/>
      <c r="M94" s="328">
        <f>SUM(M95+M96+M97+M98+M99+M100+M101+M102+M103)</f>
        <v>387000</v>
      </c>
      <c r="N94" s="328">
        <f>SUM(N95+N96+N97+N98+N101+N102+N103+N100)</f>
        <v>266062.2</v>
      </c>
      <c r="O94" s="446">
        <f t="shared" si="3"/>
        <v>68.74992248062016</v>
      </c>
    </row>
    <row r="95" spans="1:15" ht="13.5" customHeight="1">
      <c r="A95" s="20"/>
      <c r="B95" s="14"/>
      <c r="C95" s="14"/>
      <c r="D95" s="14"/>
      <c r="E95" s="14"/>
      <c r="F95" s="14"/>
      <c r="G95" s="14"/>
      <c r="H95" s="14"/>
      <c r="I95" s="15"/>
      <c r="J95" s="102">
        <v>3231</v>
      </c>
      <c r="K95" s="103" t="s">
        <v>261</v>
      </c>
      <c r="L95" s="103"/>
      <c r="M95" s="100">
        <v>130000</v>
      </c>
      <c r="N95" s="100">
        <v>75696</v>
      </c>
      <c r="O95" s="446">
        <f t="shared" si="3"/>
        <v>58.2276923076923</v>
      </c>
    </row>
    <row r="96" spans="1:15" ht="13.5" customHeight="1">
      <c r="A96" s="20"/>
      <c r="B96" s="14"/>
      <c r="C96" s="14"/>
      <c r="D96" s="14"/>
      <c r="E96" s="14"/>
      <c r="F96" s="14"/>
      <c r="G96" s="14"/>
      <c r="H96" s="14"/>
      <c r="I96" s="15"/>
      <c r="J96" s="102">
        <v>3232</v>
      </c>
      <c r="K96" s="103" t="s">
        <v>207</v>
      </c>
      <c r="L96" s="103"/>
      <c r="M96" s="100">
        <v>15000</v>
      </c>
      <c r="N96" s="100">
        <v>7180</v>
      </c>
      <c r="O96" s="446">
        <f t="shared" si="3"/>
        <v>47.86666666666667</v>
      </c>
    </row>
    <row r="97" spans="1:15" ht="13.5" customHeight="1">
      <c r="A97" s="20"/>
      <c r="B97" s="14"/>
      <c r="C97" s="14"/>
      <c r="D97" s="14"/>
      <c r="E97" s="14"/>
      <c r="F97" s="14"/>
      <c r="G97" s="14"/>
      <c r="H97" s="14"/>
      <c r="I97" s="15"/>
      <c r="J97" s="102">
        <v>3233</v>
      </c>
      <c r="K97" s="103" t="s">
        <v>208</v>
      </c>
      <c r="L97" s="103"/>
      <c r="M97" s="100">
        <v>50000</v>
      </c>
      <c r="N97" s="100">
        <v>56648</v>
      </c>
      <c r="O97" s="446">
        <f t="shared" si="3"/>
        <v>113.29599999999999</v>
      </c>
    </row>
    <row r="98" spans="1:15" ht="13.5" customHeight="1">
      <c r="A98" s="20"/>
      <c r="B98" s="14"/>
      <c r="C98" s="14"/>
      <c r="D98" s="14"/>
      <c r="E98" s="14"/>
      <c r="F98" s="14"/>
      <c r="G98" s="14"/>
      <c r="H98" s="14"/>
      <c r="I98" s="15"/>
      <c r="J98" s="102">
        <v>3234</v>
      </c>
      <c r="K98" s="103" t="s">
        <v>209</v>
      </c>
      <c r="L98" s="103"/>
      <c r="M98" s="100">
        <v>5000</v>
      </c>
      <c r="N98" s="100">
        <v>45.2</v>
      </c>
      <c r="O98" s="446">
        <f t="shared" si="3"/>
        <v>0.9040000000000001</v>
      </c>
    </row>
    <row r="99" spans="1:15" ht="13.5" customHeight="1">
      <c r="A99" s="20"/>
      <c r="B99" s="14"/>
      <c r="C99" s="14"/>
      <c r="D99" s="14"/>
      <c r="E99" s="14"/>
      <c r="F99" s="14"/>
      <c r="G99" s="14"/>
      <c r="H99" s="14"/>
      <c r="I99" s="15"/>
      <c r="J99" s="102">
        <v>3235</v>
      </c>
      <c r="K99" s="103" t="s">
        <v>199</v>
      </c>
      <c r="L99" s="103"/>
      <c r="M99" s="100">
        <v>5000</v>
      </c>
      <c r="N99" s="100">
        <v>0</v>
      </c>
      <c r="O99" s="446">
        <f t="shared" si="3"/>
        <v>0</v>
      </c>
    </row>
    <row r="100" spans="1:15" ht="13.5" customHeight="1">
      <c r="A100" s="20"/>
      <c r="B100" s="14"/>
      <c r="C100" s="14"/>
      <c r="D100" s="14"/>
      <c r="E100" s="14"/>
      <c r="F100" s="14"/>
      <c r="G100" s="14"/>
      <c r="H100" s="14"/>
      <c r="I100" s="15"/>
      <c r="J100" s="102">
        <v>3236</v>
      </c>
      <c r="K100" s="103" t="s">
        <v>232</v>
      </c>
      <c r="L100" s="103"/>
      <c r="M100" s="100">
        <v>12000</v>
      </c>
      <c r="N100" s="100">
        <v>25080</v>
      </c>
      <c r="O100" s="446">
        <f t="shared" si="3"/>
        <v>209</v>
      </c>
    </row>
    <row r="101" spans="1:15" ht="13.5" customHeight="1">
      <c r="A101" s="20"/>
      <c r="B101" s="14"/>
      <c r="C101" s="14"/>
      <c r="D101" s="14"/>
      <c r="E101" s="14"/>
      <c r="F101" s="14"/>
      <c r="G101" s="14"/>
      <c r="H101" s="14"/>
      <c r="I101" s="15"/>
      <c r="J101" s="102">
        <v>3237</v>
      </c>
      <c r="K101" s="103" t="s">
        <v>214</v>
      </c>
      <c r="L101" s="103"/>
      <c r="M101" s="100">
        <v>100000</v>
      </c>
      <c r="N101" s="100">
        <v>66955</v>
      </c>
      <c r="O101" s="446">
        <f t="shared" si="3"/>
        <v>66.955</v>
      </c>
    </row>
    <row r="102" spans="1:15" ht="13.5" customHeight="1">
      <c r="A102" s="20"/>
      <c r="B102" s="14"/>
      <c r="C102" s="14"/>
      <c r="D102" s="14"/>
      <c r="E102" s="14"/>
      <c r="F102" s="14"/>
      <c r="G102" s="14"/>
      <c r="H102" s="14"/>
      <c r="I102" s="15"/>
      <c r="J102" s="102">
        <v>3238</v>
      </c>
      <c r="K102" s="103" t="s">
        <v>215</v>
      </c>
      <c r="L102" s="103"/>
      <c r="M102" s="100">
        <v>50000</v>
      </c>
      <c r="N102" s="100">
        <v>28716</v>
      </c>
      <c r="O102" s="446">
        <f t="shared" si="3"/>
        <v>57.432</v>
      </c>
    </row>
    <row r="103" spans="1:15" ht="13.5" customHeight="1">
      <c r="A103" s="20"/>
      <c r="B103" s="14"/>
      <c r="C103" s="14"/>
      <c r="D103" s="14"/>
      <c r="E103" s="14"/>
      <c r="F103" s="14"/>
      <c r="G103" s="14"/>
      <c r="H103" s="14"/>
      <c r="I103" s="15"/>
      <c r="J103" s="102">
        <v>3239</v>
      </c>
      <c r="K103" s="103" t="s">
        <v>260</v>
      </c>
      <c r="L103" s="103"/>
      <c r="M103" s="100">
        <v>20000</v>
      </c>
      <c r="N103" s="100">
        <v>5742</v>
      </c>
      <c r="O103" s="446">
        <f t="shared" si="3"/>
        <v>28.71</v>
      </c>
    </row>
    <row r="104" spans="1:15" ht="13.5" customHeight="1">
      <c r="A104" s="5"/>
      <c r="B104" s="14"/>
      <c r="C104" s="14"/>
      <c r="D104" s="14"/>
      <c r="E104" s="14"/>
      <c r="F104" s="14"/>
      <c r="G104" s="14"/>
      <c r="H104" s="14"/>
      <c r="I104" s="15"/>
      <c r="J104" s="335">
        <v>329</v>
      </c>
      <c r="K104" s="327" t="s">
        <v>27</v>
      </c>
      <c r="L104" s="327"/>
      <c r="M104" s="328">
        <f>SUM(M105+M106+M107)</f>
        <v>164000</v>
      </c>
      <c r="N104" s="328">
        <f>SUM(N105+N106+N107)</f>
        <v>132056</v>
      </c>
      <c r="O104" s="446">
        <f t="shared" si="3"/>
        <v>80.5219512195122</v>
      </c>
    </row>
    <row r="105" spans="1:15" ht="13.5" customHeight="1">
      <c r="A105" s="5"/>
      <c r="B105" s="14"/>
      <c r="C105" s="14"/>
      <c r="D105" s="14"/>
      <c r="E105" s="14"/>
      <c r="F105" s="14"/>
      <c r="G105" s="14"/>
      <c r="H105" s="14"/>
      <c r="I105" s="15"/>
      <c r="J105" s="102">
        <v>3294</v>
      </c>
      <c r="K105" s="103" t="s">
        <v>210</v>
      </c>
      <c r="L105" s="103"/>
      <c r="M105" s="100">
        <f>+M664</f>
        <v>20000</v>
      </c>
      <c r="N105" s="100">
        <v>4246</v>
      </c>
      <c r="O105" s="446">
        <f t="shared" si="3"/>
        <v>21.23</v>
      </c>
    </row>
    <row r="106" spans="1:15" ht="13.5" customHeight="1">
      <c r="A106" s="5"/>
      <c r="B106" s="14"/>
      <c r="C106" s="14"/>
      <c r="D106" s="14"/>
      <c r="E106" s="14"/>
      <c r="F106" s="14"/>
      <c r="G106" s="14"/>
      <c r="H106" s="14"/>
      <c r="I106" s="15"/>
      <c r="J106" s="102">
        <v>3295</v>
      </c>
      <c r="K106" s="103" t="s">
        <v>512</v>
      </c>
      <c r="L106" s="103"/>
      <c r="M106" s="100">
        <v>10000</v>
      </c>
      <c r="N106" s="100">
        <v>587</v>
      </c>
      <c r="O106" s="446">
        <f t="shared" si="3"/>
        <v>5.87</v>
      </c>
    </row>
    <row r="107" spans="1:15" ht="13.5" customHeight="1">
      <c r="A107" s="5"/>
      <c r="B107" s="14"/>
      <c r="C107" s="14"/>
      <c r="D107" s="14"/>
      <c r="E107" s="14"/>
      <c r="F107" s="14"/>
      <c r="G107" s="14"/>
      <c r="H107" s="14"/>
      <c r="I107" s="15"/>
      <c r="J107" s="102">
        <v>3299</v>
      </c>
      <c r="K107" s="103" t="s">
        <v>211</v>
      </c>
      <c r="L107" s="103"/>
      <c r="M107" s="100">
        <v>134000</v>
      </c>
      <c r="N107" s="100">
        <v>127223</v>
      </c>
      <c r="O107" s="446">
        <f t="shared" si="3"/>
        <v>94.94253731343284</v>
      </c>
    </row>
    <row r="108" spans="1:15" ht="13.5" customHeight="1">
      <c r="A108" s="5"/>
      <c r="B108" s="14"/>
      <c r="C108" s="14"/>
      <c r="D108" s="14"/>
      <c r="E108" s="14"/>
      <c r="F108" s="14"/>
      <c r="G108" s="14"/>
      <c r="H108" s="14"/>
      <c r="I108" s="15"/>
      <c r="J108" s="326">
        <v>34</v>
      </c>
      <c r="K108" s="292" t="s">
        <v>46</v>
      </c>
      <c r="L108" s="292"/>
      <c r="M108" s="328">
        <f>SUM(M109)</f>
        <v>110000</v>
      </c>
      <c r="N108" s="328">
        <f>SUM(N109)</f>
        <v>43952</v>
      </c>
      <c r="O108" s="446">
        <f t="shared" si="3"/>
        <v>39.95636363636363</v>
      </c>
    </row>
    <row r="109" spans="1:15" ht="13.5" customHeight="1">
      <c r="A109" s="5"/>
      <c r="B109" s="14"/>
      <c r="C109" s="14"/>
      <c r="D109" s="14"/>
      <c r="E109" s="14"/>
      <c r="F109" s="14"/>
      <c r="G109" s="14"/>
      <c r="H109" s="14"/>
      <c r="I109" s="15"/>
      <c r="J109" s="326">
        <v>343</v>
      </c>
      <c r="K109" s="292" t="s">
        <v>29</v>
      </c>
      <c r="L109" s="292"/>
      <c r="M109" s="336">
        <f>SUM(M110+M111)</f>
        <v>110000</v>
      </c>
      <c r="N109" s="328">
        <f>SUM(N110+N111)</f>
        <v>43952</v>
      </c>
      <c r="O109" s="446">
        <f t="shared" si="3"/>
        <v>39.95636363636363</v>
      </c>
    </row>
    <row r="110" spans="1:15" ht="13.5" customHeight="1">
      <c r="A110" s="5"/>
      <c r="B110" s="14"/>
      <c r="C110" s="14"/>
      <c r="D110" s="14"/>
      <c r="E110" s="14"/>
      <c r="F110" s="14"/>
      <c r="G110" s="14"/>
      <c r="H110" s="14"/>
      <c r="I110" s="15"/>
      <c r="J110" s="97">
        <v>3431</v>
      </c>
      <c r="K110" s="98" t="s">
        <v>212</v>
      </c>
      <c r="L110" s="98"/>
      <c r="M110" s="159">
        <v>95000</v>
      </c>
      <c r="N110" s="100">
        <v>35643</v>
      </c>
      <c r="O110" s="446">
        <f t="shared" si="3"/>
        <v>37.51894736842105</v>
      </c>
    </row>
    <row r="111" spans="1:15" ht="13.5" customHeight="1">
      <c r="A111" s="5"/>
      <c r="B111" s="14"/>
      <c r="C111" s="14"/>
      <c r="D111" s="14"/>
      <c r="E111" s="14"/>
      <c r="F111" s="14"/>
      <c r="G111" s="14"/>
      <c r="H111" s="14"/>
      <c r="I111" s="15"/>
      <c r="J111" s="97">
        <v>3433</v>
      </c>
      <c r="K111" s="98" t="s">
        <v>213</v>
      </c>
      <c r="L111" s="98"/>
      <c r="M111" s="100">
        <v>15000</v>
      </c>
      <c r="N111" s="100">
        <v>8309</v>
      </c>
      <c r="O111" s="446">
        <f t="shared" si="3"/>
        <v>55.39333333333334</v>
      </c>
    </row>
    <row r="112" spans="1:15" ht="13.5" customHeight="1">
      <c r="A112" s="5"/>
      <c r="B112" s="14"/>
      <c r="C112" s="14"/>
      <c r="D112" s="14"/>
      <c r="E112" s="14"/>
      <c r="F112" s="14"/>
      <c r="G112" s="14"/>
      <c r="H112" s="14"/>
      <c r="I112" s="15"/>
      <c r="J112" s="142" t="s">
        <v>290</v>
      </c>
      <c r="K112" s="83"/>
      <c r="L112" s="83"/>
      <c r="M112" s="86">
        <f>SUM(M115+M119)</f>
        <v>47000</v>
      </c>
      <c r="N112" s="86">
        <f>SUM(N119)</f>
        <v>34022</v>
      </c>
      <c r="O112" s="443">
        <f>AVERAGE(N112/M112*100)</f>
        <v>72.38723404255319</v>
      </c>
    </row>
    <row r="113" spans="1:15" ht="13.5" customHeight="1">
      <c r="A113" s="5"/>
      <c r="B113" s="14"/>
      <c r="C113" s="14"/>
      <c r="D113" s="14"/>
      <c r="E113" s="14"/>
      <c r="F113" s="14"/>
      <c r="G113" s="14"/>
      <c r="H113" s="14"/>
      <c r="I113" s="15"/>
      <c r="J113" s="218" t="s">
        <v>74</v>
      </c>
      <c r="K113" s="88" t="s">
        <v>119</v>
      </c>
      <c r="L113" s="88"/>
      <c r="M113" s="239"/>
      <c r="N113" s="299"/>
      <c r="O113" s="447"/>
    </row>
    <row r="114" spans="1:15" ht="13.5" customHeight="1">
      <c r="A114" s="5"/>
      <c r="B114" s="14"/>
      <c r="C114" s="14"/>
      <c r="D114" s="14"/>
      <c r="E114" s="14"/>
      <c r="F114" s="14"/>
      <c r="G114" s="14"/>
      <c r="H114" s="14"/>
      <c r="I114" s="15"/>
      <c r="J114" s="295" t="s">
        <v>129</v>
      </c>
      <c r="K114" s="112"/>
      <c r="L114" s="112"/>
      <c r="M114" s="238"/>
      <c r="N114" s="298"/>
      <c r="O114" s="445"/>
    </row>
    <row r="115" spans="1:15" ht="13.5" customHeight="1">
      <c r="A115" s="5"/>
      <c r="B115" s="14"/>
      <c r="C115" s="14"/>
      <c r="D115" s="14"/>
      <c r="E115" s="14"/>
      <c r="F115" s="14"/>
      <c r="G115" s="14"/>
      <c r="H115" s="14"/>
      <c r="I115" s="15"/>
      <c r="J115" s="92">
        <v>3</v>
      </c>
      <c r="K115" s="93" t="s">
        <v>43</v>
      </c>
      <c r="L115" s="93"/>
      <c r="M115" s="167">
        <f>SUM(M116)</f>
        <v>10000</v>
      </c>
      <c r="N115" s="147">
        <v>0</v>
      </c>
      <c r="O115" s="454">
        <f>AVERAGE(N115/M115*100)</f>
        <v>0</v>
      </c>
    </row>
    <row r="116" spans="1:15" ht="13.5" customHeight="1">
      <c r="A116" s="5"/>
      <c r="B116" s="14"/>
      <c r="C116" s="14"/>
      <c r="D116" s="14"/>
      <c r="E116" s="14"/>
      <c r="F116" s="14"/>
      <c r="G116" s="14"/>
      <c r="H116" s="14"/>
      <c r="I116" s="15"/>
      <c r="J116" s="92">
        <v>32</v>
      </c>
      <c r="K116" s="93" t="s">
        <v>23</v>
      </c>
      <c r="L116" s="93"/>
      <c r="M116" s="147">
        <f>SUM(M117)</f>
        <v>10000</v>
      </c>
      <c r="N116" s="147">
        <v>0</v>
      </c>
      <c r="O116" s="454">
        <f aca="true" t="shared" si="4" ref="O116:O123">AVERAGE(N116/M116*100)</f>
        <v>0</v>
      </c>
    </row>
    <row r="117" spans="1:15" ht="13.5" customHeight="1">
      <c r="A117" s="5"/>
      <c r="B117" s="14"/>
      <c r="C117" s="14"/>
      <c r="D117" s="14"/>
      <c r="E117" s="14"/>
      <c r="F117" s="14"/>
      <c r="G117" s="14"/>
      <c r="H117" s="14"/>
      <c r="I117" s="15"/>
      <c r="J117" s="92">
        <v>323</v>
      </c>
      <c r="K117" s="93" t="s">
        <v>26</v>
      </c>
      <c r="L117" s="93"/>
      <c r="M117" s="147">
        <f>SUM(M118)</f>
        <v>10000</v>
      </c>
      <c r="N117" s="147">
        <v>0</v>
      </c>
      <c r="O117" s="454">
        <f t="shared" si="4"/>
        <v>0</v>
      </c>
    </row>
    <row r="118" spans="1:15" ht="13.5" customHeight="1">
      <c r="A118" s="5"/>
      <c r="B118" s="14"/>
      <c r="C118" s="14"/>
      <c r="D118" s="14"/>
      <c r="E118" s="14"/>
      <c r="F118" s="14"/>
      <c r="G118" s="14"/>
      <c r="H118" s="14"/>
      <c r="I118" s="15"/>
      <c r="J118" s="92">
        <v>3238</v>
      </c>
      <c r="K118" s="93" t="s">
        <v>215</v>
      </c>
      <c r="L118" s="93"/>
      <c r="M118" s="147">
        <v>10000</v>
      </c>
      <c r="N118" s="147">
        <v>0</v>
      </c>
      <c r="O118" s="454">
        <f t="shared" si="4"/>
        <v>0</v>
      </c>
    </row>
    <row r="119" spans="1:15" ht="13.5" customHeight="1">
      <c r="A119" s="5"/>
      <c r="B119" s="14"/>
      <c r="C119" s="14"/>
      <c r="D119" s="14"/>
      <c r="E119" s="14"/>
      <c r="F119" s="14"/>
      <c r="G119" s="14"/>
      <c r="H119" s="14"/>
      <c r="I119" s="15"/>
      <c r="J119" s="92">
        <v>4</v>
      </c>
      <c r="K119" s="93" t="s">
        <v>49</v>
      </c>
      <c r="L119" s="93"/>
      <c r="M119" s="100">
        <f>ABS(M120)</f>
        <v>37000</v>
      </c>
      <c r="N119" s="100">
        <f>SUM(N120)</f>
        <v>34022</v>
      </c>
      <c r="O119" s="454">
        <f t="shared" si="4"/>
        <v>91.95135135135135</v>
      </c>
    </row>
    <row r="120" spans="1:15" ht="13.5" customHeight="1">
      <c r="A120" s="5"/>
      <c r="B120" s="14"/>
      <c r="C120" s="14"/>
      <c r="D120" s="14"/>
      <c r="E120" s="14"/>
      <c r="F120" s="14"/>
      <c r="G120" s="14"/>
      <c r="H120" s="14"/>
      <c r="I120" s="15"/>
      <c r="J120" s="97">
        <v>42</v>
      </c>
      <c r="K120" s="98" t="s">
        <v>48</v>
      </c>
      <c r="L120" s="98"/>
      <c r="M120" s="100">
        <f>ABS(M121+M124)</f>
        <v>37000</v>
      </c>
      <c r="N120" s="100">
        <f>SUM(N121)</f>
        <v>34022</v>
      </c>
      <c r="O120" s="454">
        <f t="shared" si="4"/>
        <v>91.95135135135135</v>
      </c>
    </row>
    <row r="121" spans="1:15" ht="13.5" customHeight="1">
      <c r="A121" s="5"/>
      <c r="B121" s="14"/>
      <c r="C121" s="14"/>
      <c r="D121" s="14"/>
      <c r="E121" s="14"/>
      <c r="F121" s="14"/>
      <c r="G121" s="14"/>
      <c r="H121" s="14"/>
      <c r="I121" s="15"/>
      <c r="J121" s="97">
        <v>422</v>
      </c>
      <c r="K121" s="98" t="s">
        <v>36</v>
      </c>
      <c r="L121" s="98"/>
      <c r="M121" s="100">
        <f>SUM(M122+M123)</f>
        <v>37000</v>
      </c>
      <c r="N121" s="100">
        <f>SUM(N122+N123)</f>
        <v>34022</v>
      </c>
      <c r="O121" s="454">
        <f t="shared" si="4"/>
        <v>91.95135135135135</v>
      </c>
    </row>
    <row r="122" spans="1:15" ht="13.5" customHeight="1">
      <c r="A122" s="5"/>
      <c r="B122" s="14"/>
      <c r="C122" s="14"/>
      <c r="D122" s="14"/>
      <c r="E122" s="14"/>
      <c r="F122" s="14"/>
      <c r="G122" s="14"/>
      <c r="H122" s="14"/>
      <c r="I122" s="15"/>
      <c r="J122" s="97">
        <v>4221</v>
      </c>
      <c r="K122" s="98" t="s">
        <v>218</v>
      </c>
      <c r="L122" s="98"/>
      <c r="M122" s="100">
        <v>30000</v>
      </c>
      <c r="N122" s="100">
        <v>27857</v>
      </c>
      <c r="O122" s="454">
        <f t="shared" si="4"/>
        <v>92.85666666666667</v>
      </c>
    </row>
    <row r="123" spans="1:15" ht="13.5" customHeight="1">
      <c r="A123" s="5"/>
      <c r="B123" s="14"/>
      <c r="C123" s="14"/>
      <c r="D123" s="14"/>
      <c r="E123" s="14"/>
      <c r="F123" s="14"/>
      <c r="G123" s="14"/>
      <c r="H123" s="14"/>
      <c r="I123" s="15"/>
      <c r="J123" s="102">
        <v>4223</v>
      </c>
      <c r="K123" s="98" t="s">
        <v>413</v>
      </c>
      <c r="L123" s="98"/>
      <c r="M123" s="100">
        <v>7000</v>
      </c>
      <c r="N123" s="100">
        <v>6165</v>
      </c>
      <c r="O123" s="454">
        <f t="shared" si="4"/>
        <v>88.07142857142857</v>
      </c>
    </row>
    <row r="124" spans="1:15" ht="13.5" customHeight="1">
      <c r="A124" s="5"/>
      <c r="B124" s="14"/>
      <c r="C124" s="14"/>
      <c r="D124" s="14"/>
      <c r="E124" s="14"/>
      <c r="F124" s="14"/>
      <c r="G124" s="14"/>
      <c r="H124" s="14"/>
      <c r="I124" s="15"/>
      <c r="J124" s="102">
        <v>426</v>
      </c>
      <c r="K124" s="98" t="s">
        <v>38</v>
      </c>
      <c r="L124" s="98"/>
      <c r="M124" s="100">
        <f>SUM(M125)</f>
        <v>0</v>
      </c>
      <c r="N124" s="100">
        <v>0</v>
      </c>
      <c r="O124" s="454">
        <v>0</v>
      </c>
    </row>
    <row r="125" spans="1:15" ht="13.5" customHeight="1">
      <c r="A125" s="5"/>
      <c r="B125" s="14"/>
      <c r="C125" s="14"/>
      <c r="D125" s="14"/>
      <c r="E125" s="14"/>
      <c r="F125" s="14"/>
      <c r="G125" s="14"/>
      <c r="H125" s="14"/>
      <c r="I125" s="15"/>
      <c r="J125" s="102">
        <v>4262</v>
      </c>
      <c r="K125" s="98" t="s">
        <v>217</v>
      </c>
      <c r="L125" s="98"/>
      <c r="M125" s="100">
        <v>0</v>
      </c>
      <c r="N125" s="100">
        <v>0</v>
      </c>
      <c r="O125" s="454">
        <v>0</v>
      </c>
    </row>
    <row r="126" spans="1:15" ht="13.5" customHeight="1">
      <c r="A126" s="5"/>
      <c r="B126" s="14"/>
      <c r="C126" s="14"/>
      <c r="D126" s="14"/>
      <c r="E126" s="14"/>
      <c r="F126" s="14"/>
      <c r="G126" s="14"/>
      <c r="H126" s="14"/>
      <c r="I126" s="15"/>
      <c r="J126" s="142" t="s">
        <v>291</v>
      </c>
      <c r="K126" s="83"/>
      <c r="L126" s="83"/>
      <c r="M126" s="86">
        <f>SUM(M129)</f>
        <v>150000</v>
      </c>
      <c r="N126" s="86">
        <v>0</v>
      </c>
      <c r="O126" s="443">
        <f>AVERAGE(N126/M126*100)</f>
        <v>0</v>
      </c>
    </row>
    <row r="127" spans="1:15" ht="13.5" customHeight="1">
      <c r="A127" s="5"/>
      <c r="B127" s="14"/>
      <c r="C127" s="14"/>
      <c r="D127" s="14"/>
      <c r="E127" s="14"/>
      <c r="F127" s="14"/>
      <c r="G127" s="14"/>
      <c r="H127" s="14"/>
      <c r="I127" s="15"/>
      <c r="J127" s="218" t="s">
        <v>74</v>
      </c>
      <c r="K127" s="88" t="s">
        <v>119</v>
      </c>
      <c r="L127" s="88"/>
      <c r="M127" s="239"/>
      <c r="N127" s="299"/>
      <c r="O127" s="447"/>
    </row>
    <row r="128" spans="1:15" ht="13.5" customHeight="1">
      <c r="A128" s="5"/>
      <c r="B128" s="14"/>
      <c r="C128" s="14"/>
      <c r="D128" s="14"/>
      <c r="E128" s="14"/>
      <c r="F128" s="14"/>
      <c r="G128" s="14"/>
      <c r="H128" s="14"/>
      <c r="I128" s="15"/>
      <c r="J128" s="295" t="s">
        <v>177</v>
      </c>
      <c r="K128" s="112"/>
      <c r="L128" s="112"/>
      <c r="M128" s="238"/>
      <c r="N128" s="298"/>
      <c r="O128" s="445"/>
    </row>
    <row r="129" spans="1:15" ht="13.5" customHeight="1">
      <c r="A129" s="5"/>
      <c r="B129" s="14"/>
      <c r="C129" s="14"/>
      <c r="D129" s="14"/>
      <c r="E129" s="14"/>
      <c r="F129" s="14"/>
      <c r="G129" s="14"/>
      <c r="H129" s="14"/>
      <c r="I129" s="15"/>
      <c r="J129" s="117">
        <v>5</v>
      </c>
      <c r="K129" s="93" t="s">
        <v>186</v>
      </c>
      <c r="L129" s="93"/>
      <c r="M129" s="95">
        <f>SUM(M130)</f>
        <v>150000</v>
      </c>
      <c r="N129" s="100">
        <v>0</v>
      </c>
      <c r="O129" s="446">
        <f>AVERAGE(N129/M129*100)</f>
        <v>0</v>
      </c>
    </row>
    <row r="130" spans="1:15" ht="13.5" customHeight="1">
      <c r="A130" s="5"/>
      <c r="B130" s="14"/>
      <c r="C130" s="14"/>
      <c r="D130" s="14"/>
      <c r="E130" s="14"/>
      <c r="F130" s="14"/>
      <c r="G130" s="14"/>
      <c r="H130" s="14"/>
      <c r="I130" s="15"/>
      <c r="J130" s="113">
        <v>54</v>
      </c>
      <c r="K130" s="98" t="s">
        <v>185</v>
      </c>
      <c r="L130" s="98"/>
      <c r="M130" s="100">
        <f>SUM(M131)</f>
        <v>150000</v>
      </c>
      <c r="N130" s="100">
        <v>0</v>
      </c>
      <c r="O130" s="446">
        <f>AVERAGE(N130/M130*100)</f>
        <v>0</v>
      </c>
    </row>
    <row r="131" spans="1:15" ht="13.5" customHeight="1">
      <c r="A131" s="5"/>
      <c r="B131" s="14"/>
      <c r="C131" s="14"/>
      <c r="D131" s="14"/>
      <c r="E131" s="14"/>
      <c r="F131" s="14"/>
      <c r="G131" s="14"/>
      <c r="H131" s="14"/>
      <c r="I131" s="15"/>
      <c r="J131" s="113">
        <v>544</v>
      </c>
      <c r="K131" s="98" t="s">
        <v>246</v>
      </c>
      <c r="L131" s="98"/>
      <c r="M131" s="100">
        <f>SUM(M132)</f>
        <v>150000</v>
      </c>
      <c r="N131" s="100">
        <v>0</v>
      </c>
      <c r="O131" s="446">
        <f>AVERAGE(N131/M131*100)</f>
        <v>0</v>
      </c>
    </row>
    <row r="132" spans="1:15" ht="13.5" customHeight="1">
      <c r="A132" s="5"/>
      <c r="B132" s="14"/>
      <c r="C132" s="14"/>
      <c r="D132" s="14"/>
      <c r="E132" s="14"/>
      <c r="F132" s="14"/>
      <c r="G132" s="14"/>
      <c r="H132" s="14"/>
      <c r="I132" s="15"/>
      <c r="J132" s="113">
        <v>5443</v>
      </c>
      <c r="K132" s="98" t="s">
        <v>185</v>
      </c>
      <c r="L132" s="101"/>
      <c r="M132" s="100">
        <v>150000</v>
      </c>
      <c r="N132" s="100">
        <v>0</v>
      </c>
      <c r="O132" s="446">
        <f>AVERAGE(N132/M132*100)</f>
        <v>0</v>
      </c>
    </row>
    <row r="133" spans="1:15" ht="13.5" customHeight="1">
      <c r="A133" s="10"/>
      <c r="B133" s="11"/>
      <c r="C133" s="11"/>
      <c r="D133" s="11"/>
      <c r="E133" s="11"/>
      <c r="F133" s="11"/>
      <c r="G133" s="11"/>
      <c r="H133" s="11"/>
      <c r="I133" s="25"/>
      <c r="J133" s="109" t="s">
        <v>67</v>
      </c>
      <c r="K133" s="62" t="s">
        <v>292</v>
      </c>
      <c r="L133" s="119"/>
      <c r="M133" s="86">
        <f>ABS(M136)</f>
        <v>50000</v>
      </c>
      <c r="N133" s="86">
        <f>SUM(N136)</f>
        <v>10677</v>
      </c>
      <c r="O133" s="443">
        <f>AVERAGE(N133/M133*100)</f>
        <v>21.354</v>
      </c>
    </row>
    <row r="134" spans="1:15" ht="13.5" customHeight="1">
      <c r="A134" s="10"/>
      <c r="B134" s="11"/>
      <c r="C134" s="11"/>
      <c r="D134" s="11"/>
      <c r="E134" s="11"/>
      <c r="F134" s="11"/>
      <c r="G134" s="11"/>
      <c r="H134" s="11"/>
      <c r="I134" s="25"/>
      <c r="J134" s="87" t="s">
        <v>124</v>
      </c>
      <c r="K134" s="88"/>
      <c r="L134" s="89"/>
      <c r="M134" s="239"/>
      <c r="N134" s="299"/>
      <c r="O134" s="447"/>
    </row>
    <row r="135" spans="1:15" ht="13.5" customHeight="1">
      <c r="A135" s="10"/>
      <c r="B135" s="11"/>
      <c r="C135" s="11"/>
      <c r="D135" s="11"/>
      <c r="E135" s="11"/>
      <c r="F135" s="11"/>
      <c r="G135" s="11"/>
      <c r="H135" s="11"/>
      <c r="I135" s="25"/>
      <c r="J135" s="90" t="s">
        <v>127</v>
      </c>
      <c r="K135" s="112"/>
      <c r="L135" s="91"/>
      <c r="M135" s="238"/>
      <c r="N135" s="298"/>
      <c r="O135" s="445"/>
    </row>
    <row r="136" spans="1:15" ht="13.5" customHeight="1">
      <c r="A136" s="10"/>
      <c r="B136" s="11"/>
      <c r="C136" s="11"/>
      <c r="D136" s="11"/>
      <c r="E136" s="11"/>
      <c r="F136" s="11"/>
      <c r="G136" s="11"/>
      <c r="H136" s="11"/>
      <c r="I136" s="25"/>
      <c r="J136" s="92">
        <v>3</v>
      </c>
      <c r="K136" s="122" t="s">
        <v>3</v>
      </c>
      <c r="L136" s="122"/>
      <c r="M136" s="95">
        <f>SUM(M137)</f>
        <v>50000</v>
      </c>
      <c r="N136" s="100">
        <f>SUM(N137)</f>
        <v>10677</v>
      </c>
      <c r="O136" s="446">
        <f aca="true" t="shared" si="5" ref="O136:O141">AVERAGE(N136/M136*100)</f>
        <v>21.354</v>
      </c>
    </row>
    <row r="137" spans="1:15" ht="13.5" customHeight="1">
      <c r="A137" s="5"/>
      <c r="B137" s="14"/>
      <c r="C137" s="14"/>
      <c r="D137" s="14"/>
      <c r="E137" s="14"/>
      <c r="F137" s="14"/>
      <c r="G137" s="14"/>
      <c r="H137" s="14"/>
      <c r="I137" s="15"/>
      <c r="J137" s="97">
        <v>32</v>
      </c>
      <c r="K137" s="98" t="s">
        <v>23</v>
      </c>
      <c r="L137" s="98"/>
      <c r="M137" s="95">
        <f>SUM(M138)</f>
        <v>50000</v>
      </c>
      <c r="N137" s="100">
        <f>SUM(N138)</f>
        <v>10677</v>
      </c>
      <c r="O137" s="446">
        <f t="shared" si="5"/>
        <v>21.354</v>
      </c>
    </row>
    <row r="138" spans="1:15" ht="13.5" customHeight="1">
      <c r="A138" s="5"/>
      <c r="B138" s="14"/>
      <c r="C138" s="14"/>
      <c r="D138" s="14"/>
      <c r="E138" s="14"/>
      <c r="F138" s="14"/>
      <c r="G138" s="14"/>
      <c r="H138" s="14"/>
      <c r="I138" s="15"/>
      <c r="J138" s="97">
        <v>329</v>
      </c>
      <c r="K138" s="98" t="s">
        <v>27</v>
      </c>
      <c r="L138" s="98"/>
      <c r="M138" s="95">
        <f>SUM(M139)</f>
        <v>50000</v>
      </c>
      <c r="N138" s="100">
        <v>10677</v>
      </c>
      <c r="O138" s="446">
        <f t="shared" si="5"/>
        <v>21.354</v>
      </c>
    </row>
    <row r="139" spans="1:15" ht="13.5" customHeight="1">
      <c r="A139" s="5"/>
      <c r="B139" s="14"/>
      <c r="C139" s="14"/>
      <c r="D139" s="14"/>
      <c r="E139" s="14"/>
      <c r="F139" s="14"/>
      <c r="G139" s="14"/>
      <c r="H139" s="14"/>
      <c r="I139" s="15"/>
      <c r="J139" s="97">
        <v>3299</v>
      </c>
      <c r="K139" s="98" t="s">
        <v>27</v>
      </c>
      <c r="L139" s="98"/>
      <c r="M139" s="95">
        <v>50000</v>
      </c>
      <c r="N139" s="100">
        <v>10677</v>
      </c>
      <c r="O139" s="446">
        <f t="shared" si="5"/>
        <v>21.354</v>
      </c>
    </row>
    <row r="140" spans="1:15" ht="13.5" customHeight="1">
      <c r="A140" s="32"/>
      <c r="B140" s="26"/>
      <c r="C140" s="26"/>
      <c r="D140" s="26"/>
      <c r="E140" s="26"/>
      <c r="F140" s="26"/>
      <c r="G140" s="26"/>
      <c r="H140" s="26"/>
      <c r="I140" s="26"/>
      <c r="J140" s="537" t="s">
        <v>282</v>
      </c>
      <c r="K140" s="538"/>
      <c r="L140" s="539"/>
      <c r="M140" s="241">
        <f>ABS(M141+M148+M158)</f>
        <v>240000</v>
      </c>
      <c r="N140" s="241">
        <f>SUM(N141+N148+N158)</f>
        <v>67500</v>
      </c>
      <c r="O140" s="453">
        <f t="shared" si="5"/>
        <v>28.125</v>
      </c>
    </row>
    <row r="141" spans="1:15" ht="13.5" customHeight="1">
      <c r="A141" s="30"/>
      <c r="B141" s="29"/>
      <c r="C141" s="29"/>
      <c r="D141" s="29"/>
      <c r="E141" s="29"/>
      <c r="F141" s="29"/>
      <c r="G141" s="29"/>
      <c r="H141" s="29"/>
      <c r="I141" s="29"/>
      <c r="J141" s="83" t="s">
        <v>181</v>
      </c>
      <c r="K141" s="84"/>
      <c r="L141" s="84"/>
      <c r="M141" s="86">
        <f>ABS(M144)</f>
        <v>180000</v>
      </c>
      <c r="N141" s="86">
        <f>SUM(N144)</f>
        <v>62500</v>
      </c>
      <c r="O141" s="443">
        <f t="shared" si="5"/>
        <v>34.72222222222222</v>
      </c>
    </row>
    <row r="142" spans="1:15" ht="13.5" customHeight="1">
      <c r="A142" s="10"/>
      <c r="B142" s="11"/>
      <c r="C142" s="11"/>
      <c r="D142" s="11"/>
      <c r="E142" s="11"/>
      <c r="F142" s="11"/>
      <c r="G142" s="11"/>
      <c r="H142" s="11"/>
      <c r="I142" s="25"/>
      <c r="J142" s="87" t="s">
        <v>71</v>
      </c>
      <c r="K142" s="88" t="s">
        <v>122</v>
      </c>
      <c r="L142" s="89"/>
      <c r="M142" s="299"/>
      <c r="N142" s="299"/>
      <c r="O142" s="447"/>
    </row>
    <row r="143" spans="1:15" ht="13.5" customHeight="1">
      <c r="A143" s="10"/>
      <c r="B143" s="11"/>
      <c r="C143" s="11"/>
      <c r="D143" s="11"/>
      <c r="E143" s="11"/>
      <c r="F143" s="11"/>
      <c r="G143" s="11"/>
      <c r="H143" s="11"/>
      <c r="I143" s="25"/>
      <c r="J143" s="90" t="s">
        <v>128</v>
      </c>
      <c r="K143" s="91"/>
      <c r="L143" s="91"/>
      <c r="M143" s="298"/>
      <c r="N143" s="298"/>
      <c r="O143" s="445"/>
    </row>
    <row r="144" spans="1:15" ht="13.5" customHeight="1">
      <c r="A144" s="5"/>
      <c r="B144" s="14"/>
      <c r="C144" s="14"/>
      <c r="D144" s="14"/>
      <c r="E144" s="14"/>
      <c r="F144" s="14"/>
      <c r="G144" s="14"/>
      <c r="H144" s="14"/>
      <c r="I144" s="15"/>
      <c r="J144" s="92">
        <v>3</v>
      </c>
      <c r="K144" s="93" t="s">
        <v>43</v>
      </c>
      <c r="L144" s="93"/>
      <c r="M144" s="95">
        <f>ABS(M145)</f>
        <v>180000</v>
      </c>
      <c r="N144" s="95">
        <f>SUM(N145)</f>
        <v>62500</v>
      </c>
      <c r="O144" s="446">
        <f>AVERAGE(N144/M144*100)</f>
        <v>34.72222222222222</v>
      </c>
    </row>
    <row r="145" spans="1:15" ht="13.5" customHeight="1">
      <c r="A145" s="18"/>
      <c r="B145" s="14"/>
      <c r="C145" s="14"/>
      <c r="D145" s="14"/>
      <c r="E145" s="14"/>
      <c r="F145" s="14"/>
      <c r="G145" s="14"/>
      <c r="H145" s="14"/>
      <c r="I145" s="15"/>
      <c r="J145" s="97">
        <v>38</v>
      </c>
      <c r="K145" s="98" t="s">
        <v>31</v>
      </c>
      <c r="L145" s="98"/>
      <c r="M145" s="100">
        <f>ABS(M147)</f>
        <v>180000</v>
      </c>
      <c r="N145" s="100">
        <f>SUM(N146)</f>
        <v>62500</v>
      </c>
      <c r="O145" s="446">
        <f>AVERAGE(N145/M145*100)</f>
        <v>34.72222222222222</v>
      </c>
    </row>
    <row r="146" spans="1:15" ht="13.5" customHeight="1">
      <c r="A146" s="18"/>
      <c r="B146" s="14"/>
      <c r="C146" s="14"/>
      <c r="D146" s="14"/>
      <c r="E146" s="14"/>
      <c r="F146" s="14"/>
      <c r="G146" s="14"/>
      <c r="H146" s="14"/>
      <c r="I146" s="15"/>
      <c r="J146" s="97">
        <v>381</v>
      </c>
      <c r="K146" s="98" t="s">
        <v>32</v>
      </c>
      <c r="L146" s="98"/>
      <c r="M146" s="100">
        <f>SUM(M147)</f>
        <v>180000</v>
      </c>
      <c r="N146" s="100">
        <v>62500</v>
      </c>
      <c r="O146" s="446">
        <f>AVERAGE(N146/M146*100)</f>
        <v>34.72222222222222</v>
      </c>
    </row>
    <row r="147" spans="1:15" ht="13.5" customHeight="1">
      <c r="A147" s="19"/>
      <c r="B147" s="21"/>
      <c r="C147" s="14"/>
      <c r="D147" s="14"/>
      <c r="E147" s="14"/>
      <c r="F147" s="14"/>
      <c r="G147" s="14"/>
      <c r="H147" s="14"/>
      <c r="I147" s="15"/>
      <c r="J147" s="97">
        <v>3811</v>
      </c>
      <c r="K147" s="98" t="s">
        <v>32</v>
      </c>
      <c r="L147" s="98"/>
      <c r="M147" s="100">
        <v>180000</v>
      </c>
      <c r="N147" s="100">
        <v>62500</v>
      </c>
      <c r="O147" s="446">
        <f>AVERAGE(N147/M147*100)</f>
        <v>34.72222222222222</v>
      </c>
    </row>
    <row r="148" spans="1:15" ht="13.5" customHeight="1">
      <c r="A148" s="10"/>
      <c r="B148" s="11"/>
      <c r="C148" s="11"/>
      <c r="D148" s="11"/>
      <c r="E148" s="11"/>
      <c r="F148" s="11"/>
      <c r="G148" s="11"/>
      <c r="H148" s="11"/>
      <c r="I148" s="25"/>
      <c r="J148" s="87" t="s">
        <v>67</v>
      </c>
      <c r="K148" s="88" t="s">
        <v>125</v>
      </c>
      <c r="L148" s="214"/>
      <c r="M148" s="210">
        <f>ABS(M151)</f>
        <v>20000</v>
      </c>
      <c r="N148" s="210">
        <f>SUM(N151)</f>
        <v>5000</v>
      </c>
      <c r="O148" s="455">
        <f>AVERAGE(N148/M148*100)</f>
        <v>25</v>
      </c>
    </row>
    <row r="149" spans="1:15" ht="13.5" customHeight="1">
      <c r="A149" s="10"/>
      <c r="B149" s="11"/>
      <c r="C149" s="11"/>
      <c r="D149" s="11"/>
      <c r="E149" s="11"/>
      <c r="F149" s="11"/>
      <c r="G149" s="11"/>
      <c r="H149" s="11"/>
      <c r="I149" s="25"/>
      <c r="J149" s="87" t="s">
        <v>74</v>
      </c>
      <c r="K149" s="88" t="s">
        <v>122</v>
      </c>
      <c r="L149" s="89"/>
      <c r="M149" s="239"/>
      <c r="N149" s="299"/>
      <c r="O149" s="447"/>
    </row>
    <row r="150" spans="1:15" ht="13.5" customHeight="1">
      <c r="A150" s="10"/>
      <c r="B150" s="11"/>
      <c r="C150" s="11"/>
      <c r="D150" s="11"/>
      <c r="E150" s="11"/>
      <c r="F150" s="11"/>
      <c r="G150" s="11"/>
      <c r="H150" s="11"/>
      <c r="I150" s="25"/>
      <c r="J150" s="90" t="s">
        <v>128</v>
      </c>
      <c r="K150" s="112"/>
      <c r="L150" s="91"/>
      <c r="M150" s="238"/>
      <c r="N150" s="298"/>
      <c r="O150" s="445"/>
    </row>
    <row r="151" spans="1:15" ht="13.5" customHeight="1">
      <c r="A151" s="5"/>
      <c r="B151" s="21"/>
      <c r="C151" s="14"/>
      <c r="D151" s="14"/>
      <c r="E151" s="14"/>
      <c r="F151" s="14"/>
      <c r="G151" s="14"/>
      <c r="H151" s="14"/>
      <c r="I151" s="15"/>
      <c r="J151" s="92">
        <v>3</v>
      </c>
      <c r="K151" s="93" t="s">
        <v>43</v>
      </c>
      <c r="L151" s="93"/>
      <c r="M151" s="95">
        <f>ABS(M152+M155)</f>
        <v>20000</v>
      </c>
      <c r="N151" s="100">
        <v>5000</v>
      </c>
      <c r="O151" s="446">
        <f>AVERAGE(N151/M151*100)</f>
        <v>25</v>
      </c>
    </row>
    <row r="152" spans="1:15" ht="13.5" customHeight="1">
      <c r="A152" s="5"/>
      <c r="B152" s="21"/>
      <c r="C152" s="14"/>
      <c r="D152" s="14"/>
      <c r="E152" s="14"/>
      <c r="F152" s="14"/>
      <c r="G152" s="14"/>
      <c r="H152" s="14"/>
      <c r="I152" s="15"/>
      <c r="J152" s="92">
        <v>32</v>
      </c>
      <c r="K152" s="93" t="s">
        <v>23</v>
      </c>
      <c r="L152" s="93"/>
      <c r="M152" s="95">
        <f>SUM(M154)</f>
        <v>10000</v>
      </c>
      <c r="N152" s="100">
        <v>0</v>
      </c>
      <c r="O152" s="446">
        <f aca="true" t="shared" si="6" ref="O152:O157">AVERAGE(N152/M152*100)</f>
        <v>0</v>
      </c>
    </row>
    <row r="153" spans="1:15" ht="13.5" customHeight="1">
      <c r="A153" s="5"/>
      <c r="B153" s="21"/>
      <c r="C153" s="14"/>
      <c r="D153" s="14"/>
      <c r="E153" s="14"/>
      <c r="F153" s="14"/>
      <c r="G153" s="14"/>
      <c r="H153" s="14"/>
      <c r="I153" s="15"/>
      <c r="J153" s="92">
        <v>323</v>
      </c>
      <c r="K153" s="93" t="s">
        <v>26</v>
      </c>
      <c r="L153" s="93"/>
      <c r="M153" s="95">
        <f>SUM(M154)</f>
        <v>10000</v>
      </c>
      <c r="N153" s="100">
        <v>0</v>
      </c>
      <c r="O153" s="446">
        <f t="shared" si="6"/>
        <v>0</v>
      </c>
    </row>
    <row r="154" spans="1:15" ht="13.5" customHeight="1">
      <c r="A154" s="5"/>
      <c r="B154" s="21"/>
      <c r="C154" s="14"/>
      <c r="D154" s="14"/>
      <c r="E154" s="14"/>
      <c r="F154" s="14"/>
      <c r="G154" s="14"/>
      <c r="H154" s="14"/>
      <c r="I154" s="15"/>
      <c r="J154" s="92">
        <v>3237</v>
      </c>
      <c r="K154" s="93" t="s">
        <v>219</v>
      </c>
      <c r="L154" s="93"/>
      <c r="M154" s="95">
        <v>10000</v>
      </c>
      <c r="N154" s="100">
        <v>0</v>
      </c>
      <c r="O154" s="446">
        <f t="shared" si="6"/>
        <v>0</v>
      </c>
    </row>
    <row r="155" spans="1:15" ht="13.5" customHeight="1">
      <c r="A155" s="5"/>
      <c r="B155" s="21"/>
      <c r="C155" s="14"/>
      <c r="D155" s="14"/>
      <c r="E155" s="14"/>
      <c r="F155" s="14"/>
      <c r="G155" s="14"/>
      <c r="H155" s="14"/>
      <c r="I155" s="15"/>
      <c r="J155" s="97">
        <v>38</v>
      </c>
      <c r="K155" s="216" t="s">
        <v>31</v>
      </c>
      <c r="L155" s="217"/>
      <c r="M155" s="95">
        <f>SUM(M156)</f>
        <v>10000</v>
      </c>
      <c r="N155" s="100">
        <v>5000</v>
      </c>
      <c r="O155" s="446">
        <f t="shared" si="6"/>
        <v>50</v>
      </c>
    </row>
    <row r="156" spans="1:15" ht="13.5" customHeight="1">
      <c r="A156" s="5"/>
      <c r="B156" s="21"/>
      <c r="C156" s="14"/>
      <c r="D156" s="14"/>
      <c r="E156" s="14"/>
      <c r="F156" s="14"/>
      <c r="G156" s="14"/>
      <c r="H156" s="14"/>
      <c r="I156" s="15"/>
      <c r="J156" s="97">
        <v>381</v>
      </c>
      <c r="K156" s="216" t="s">
        <v>32</v>
      </c>
      <c r="L156" s="217"/>
      <c r="M156" s="95">
        <f>SUM(M157)</f>
        <v>10000</v>
      </c>
      <c r="N156" s="100">
        <v>5000</v>
      </c>
      <c r="O156" s="446">
        <f t="shared" si="6"/>
        <v>50</v>
      </c>
    </row>
    <row r="157" spans="1:15" ht="13.5" customHeight="1">
      <c r="A157" s="5"/>
      <c r="B157" s="21"/>
      <c r="C157" s="14"/>
      <c r="D157" s="14"/>
      <c r="E157" s="14"/>
      <c r="F157" s="14"/>
      <c r="G157" s="14"/>
      <c r="H157" s="14"/>
      <c r="I157" s="15"/>
      <c r="J157" s="97">
        <v>3811</v>
      </c>
      <c r="K157" s="216" t="s">
        <v>32</v>
      </c>
      <c r="L157" s="217"/>
      <c r="M157" s="95">
        <v>10000</v>
      </c>
      <c r="N157" s="100">
        <v>5000</v>
      </c>
      <c r="O157" s="446">
        <f t="shared" si="6"/>
        <v>50</v>
      </c>
    </row>
    <row r="158" spans="1:15" ht="13.5" customHeight="1">
      <c r="A158" s="5"/>
      <c r="B158" s="21"/>
      <c r="C158" s="14"/>
      <c r="D158" s="14"/>
      <c r="E158" s="14"/>
      <c r="F158" s="14"/>
      <c r="G158" s="14"/>
      <c r="H158" s="14"/>
      <c r="I158" s="15"/>
      <c r="J158" s="183" t="s">
        <v>68</v>
      </c>
      <c r="K158" s="62" t="s">
        <v>293</v>
      </c>
      <c r="L158" s="124"/>
      <c r="M158" s="86">
        <f>ABS(M161)</f>
        <v>40000</v>
      </c>
      <c r="N158" s="86">
        <v>0</v>
      </c>
      <c r="O158" s="443">
        <f>AVERAGE(N158/M158*100)</f>
        <v>0</v>
      </c>
    </row>
    <row r="159" spans="1:15" ht="13.5" customHeight="1">
      <c r="A159" s="5"/>
      <c r="B159" s="21"/>
      <c r="C159" s="14"/>
      <c r="D159" s="14"/>
      <c r="E159" s="14"/>
      <c r="F159" s="14"/>
      <c r="G159" s="14"/>
      <c r="H159" s="14"/>
      <c r="I159" s="15"/>
      <c r="J159" s="304" t="s">
        <v>74</v>
      </c>
      <c r="K159" s="88" t="s">
        <v>143</v>
      </c>
      <c r="L159" s="88"/>
      <c r="M159" s="239"/>
      <c r="N159" s="299"/>
      <c r="O159" s="447"/>
    </row>
    <row r="160" spans="1:15" ht="13.5" customHeight="1">
      <c r="A160" s="5"/>
      <c r="B160" s="21"/>
      <c r="C160" s="14"/>
      <c r="D160" s="14"/>
      <c r="E160" s="14"/>
      <c r="F160" s="14"/>
      <c r="G160" s="14"/>
      <c r="H160" s="14"/>
      <c r="I160" s="15"/>
      <c r="J160" s="163" t="s">
        <v>141</v>
      </c>
      <c r="K160" s="112"/>
      <c r="L160" s="112"/>
      <c r="M160" s="238"/>
      <c r="N160" s="298"/>
      <c r="O160" s="445"/>
    </row>
    <row r="161" spans="1:15" ht="13.5" customHeight="1">
      <c r="A161" s="5"/>
      <c r="B161" s="21"/>
      <c r="C161" s="14"/>
      <c r="D161" s="14"/>
      <c r="E161" s="14"/>
      <c r="F161" s="14"/>
      <c r="G161" s="14"/>
      <c r="H161" s="14"/>
      <c r="I161" s="15"/>
      <c r="J161" s="92">
        <v>3</v>
      </c>
      <c r="K161" s="93" t="s">
        <v>43</v>
      </c>
      <c r="L161" s="93"/>
      <c r="M161" s="95">
        <f>ABS(M162)</f>
        <v>40000</v>
      </c>
      <c r="N161" s="100">
        <v>0</v>
      </c>
      <c r="O161" s="446">
        <f aca="true" t="shared" si="7" ref="O161:O166">AVERAGE(N161/M161*100)</f>
        <v>0</v>
      </c>
    </row>
    <row r="162" spans="1:15" ht="13.5" customHeight="1">
      <c r="A162" s="5"/>
      <c r="B162" s="21"/>
      <c r="C162" s="14"/>
      <c r="D162" s="14"/>
      <c r="E162" s="14"/>
      <c r="F162" s="14"/>
      <c r="G162" s="14"/>
      <c r="H162" s="14"/>
      <c r="I162" s="15"/>
      <c r="J162" s="97">
        <v>38</v>
      </c>
      <c r="K162" s="98" t="s">
        <v>31</v>
      </c>
      <c r="L162" s="98"/>
      <c r="M162" s="100">
        <f>ABS(M164)</f>
        <v>40000</v>
      </c>
      <c r="N162" s="100">
        <v>0</v>
      </c>
      <c r="O162" s="446">
        <f t="shared" si="7"/>
        <v>0</v>
      </c>
    </row>
    <row r="163" spans="1:15" ht="13.5" customHeight="1">
      <c r="A163" s="5"/>
      <c r="B163" s="21"/>
      <c r="C163" s="14"/>
      <c r="D163" s="14"/>
      <c r="E163" s="14"/>
      <c r="F163" s="14"/>
      <c r="G163" s="14"/>
      <c r="H163" s="14"/>
      <c r="I163" s="15"/>
      <c r="J163" s="102">
        <v>381</v>
      </c>
      <c r="K163" s="103" t="s">
        <v>32</v>
      </c>
      <c r="L163" s="103"/>
      <c r="M163" s="100">
        <f>SUM(M164)</f>
        <v>40000</v>
      </c>
      <c r="N163" s="100">
        <v>0</v>
      </c>
      <c r="O163" s="446">
        <f t="shared" si="7"/>
        <v>0</v>
      </c>
    </row>
    <row r="164" spans="1:15" ht="13.5" customHeight="1">
      <c r="A164" s="5"/>
      <c r="B164" s="21"/>
      <c r="C164" s="14"/>
      <c r="D164" s="14"/>
      <c r="E164" s="14"/>
      <c r="F164" s="14"/>
      <c r="G164" s="14"/>
      <c r="H164" s="14"/>
      <c r="I164" s="15"/>
      <c r="J164" s="102">
        <v>3811</v>
      </c>
      <c r="K164" s="103" t="s">
        <v>32</v>
      </c>
      <c r="L164" s="103"/>
      <c r="M164" s="100">
        <v>40000</v>
      </c>
      <c r="N164" s="100">
        <v>0</v>
      </c>
      <c r="O164" s="446">
        <f t="shared" si="7"/>
        <v>0</v>
      </c>
    </row>
    <row r="165" spans="1:15" ht="13.5" customHeight="1">
      <c r="A165" s="32"/>
      <c r="B165" s="26"/>
      <c r="C165" s="26"/>
      <c r="D165" s="26"/>
      <c r="E165" s="26"/>
      <c r="F165" s="26"/>
      <c r="G165" s="26"/>
      <c r="H165" s="26"/>
      <c r="I165" s="26"/>
      <c r="J165" s="537" t="s">
        <v>279</v>
      </c>
      <c r="K165" s="538"/>
      <c r="L165" s="539"/>
      <c r="M165" s="241">
        <f>ABS(M166+M173+M180)</f>
        <v>200000</v>
      </c>
      <c r="N165" s="241">
        <f>SUM(N166)</f>
        <v>26250</v>
      </c>
      <c r="O165" s="453">
        <f t="shared" si="7"/>
        <v>13.125</v>
      </c>
    </row>
    <row r="166" spans="1:15" ht="13.5" customHeight="1">
      <c r="A166" s="29"/>
      <c r="B166" s="28"/>
      <c r="C166" s="28"/>
      <c r="D166" s="28"/>
      <c r="E166" s="28"/>
      <c r="F166" s="28"/>
      <c r="G166" s="28"/>
      <c r="H166" s="28"/>
      <c r="I166" s="30"/>
      <c r="J166" s="184" t="s">
        <v>131</v>
      </c>
      <c r="K166" s="125"/>
      <c r="L166" s="125"/>
      <c r="M166" s="127">
        <f>ABS(M169)</f>
        <v>150000</v>
      </c>
      <c r="N166" s="127">
        <f>SUM(N169)</f>
        <v>26250</v>
      </c>
      <c r="O166" s="456">
        <f t="shared" si="7"/>
        <v>17.5</v>
      </c>
    </row>
    <row r="167" spans="1:15" ht="13.5" customHeight="1">
      <c r="A167" s="29"/>
      <c r="B167" s="28"/>
      <c r="C167" s="28"/>
      <c r="D167" s="28"/>
      <c r="E167" s="28"/>
      <c r="F167" s="28"/>
      <c r="G167" s="28"/>
      <c r="H167" s="28"/>
      <c r="I167" s="30"/>
      <c r="J167" s="218" t="s">
        <v>74</v>
      </c>
      <c r="K167" s="88" t="s">
        <v>380</v>
      </c>
      <c r="L167" s="88"/>
      <c r="M167" s="239"/>
      <c r="N167" s="299"/>
      <c r="O167" s="447"/>
    </row>
    <row r="168" spans="1:15" ht="13.5" customHeight="1">
      <c r="A168" s="29"/>
      <c r="B168" s="28"/>
      <c r="C168" s="28"/>
      <c r="D168" s="28"/>
      <c r="E168" s="28"/>
      <c r="F168" s="28"/>
      <c r="G168" s="28"/>
      <c r="H168" s="28"/>
      <c r="I168" s="30"/>
      <c r="J168" s="295" t="s">
        <v>126</v>
      </c>
      <c r="K168" s="112"/>
      <c r="L168" s="112"/>
      <c r="M168" s="238"/>
      <c r="N168" s="298"/>
      <c r="O168" s="445"/>
    </row>
    <row r="169" spans="1:15" ht="13.5" customHeight="1">
      <c r="A169" s="5"/>
      <c r="B169" s="5"/>
      <c r="C169" s="5"/>
      <c r="D169" s="5"/>
      <c r="E169" s="5"/>
      <c r="F169" s="5"/>
      <c r="G169" s="5"/>
      <c r="H169" s="5"/>
      <c r="I169" s="19"/>
      <c r="J169" s="92">
        <v>4</v>
      </c>
      <c r="K169" s="93" t="s">
        <v>49</v>
      </c>
      <c r="L169" s="93"/>
      <c r="M169" s="95">
        <f>ABS(M170)</f>
        <v>150000</v>
      </c>
      <c r="N169" s="100">
        <f>SUM(N170)</f>
        <v>26250</v>
      </c>
      <c r="O169" s="446">
        <f>AVERAGE(N169/M169*100)</f>
        <v>17.5</v>
      </c>
    </row>
    <row r="170" spans="1:15" ht="13.5" customHeight="1">
      <c r="A170" s="5"/>
      <c r="B170" s="5"/>
      <c r="C170" s="5"/>
      <c r="D170" s="5"/>
      <c r="E170" s="5"/>
      <c r="F170" s="5"/>
      <c r="G170" s="5"/>
      <c r="H170" s="5"/>
      <c r="I170" s="19"/>
      <c r="J170" s="97">
        <v>42</v>
      </c>
      <c r="K170" s="98" t="s">
        <v>48</v>
      </c>
      <c r="L170" s="98"/>
      <c r="M170" s="100">
        <f>ABS(M172)</f>
        <v>150000</v>
      </c>
      <c r="N170" s="100">
        <f>SUM(N171)</f>
        <v>26250</v>
      </c>
      <c r="O170" s="446">
        <f>AVERAGE(N170/M170*100)</f>
        <v>17.5</v>
      </c>
    </row>
    <row r="171" spans="1:15" ht="13.5" customHeight="1">
      <c r="A171" s="5"/>
      <c r="B171" s="5"/>
      <c r="C171" s="5"/>
      <c r="D171" s="5"/>
      <c r="E171" s="5"/>
      <c r="F171" s="5"/>
      <c r="G171" s="5"/>
      <c r="H171" s="5"/>
      <c r="I171" s="19"/>
      <c r="J171" s="97">
        <v>426</v>
      </c>
      <c r="K171" s="98" t="s">
        <v>38</v>
      </c>
      <c r="L171" s="98"/>
      <c r="M171" s="100">
        <f>SUM(M172)</f>
        <v>150000</v>
      </c>
      <c r="N171" s="100">
        <v>26250</v>
      </c>
      <c r="O171" s="446">
        <f>AVERAGE(N171/M171*100)</f>
        <v>17.5</v>
      </c>
    </row>
    <row r="172" spans="1:15" ht="13.5" customHeight="1">
      <c r="A172" s="5"/>
      <c r="B172" s="14"/>
      <c r="C172" s="5"/>
      <c r="D172" s="5"/>
      <c r="E172" s="5"/>
      <c r="F172" s="14"/>
      <c r="G172" s="5"/>
      <c r="H172" s="5"/>
      <c r="I172" s="19"/>
      <c r="J172" s="113">
        <v>4263</v>
      </c>
      <c r="K172" s="98" t="s">
        <v>38</v>
      </c>
      <c r="L172" s="98"/>
      <c r="M172" s="100">
        <v>150000</v>
      </c>
      <c r="N172" s="100">
        <v>26250</v>
      </c>
      <c r="O172" s="446">
        <f>AVERAGE(N172/M172*100)</f>
        <v>17.5</v>
      </c>
    </row>
    <row r="173" spans="1:15" ht="13.5" customHeight="1">
      <c r="A173" s="5"/>
      <c r="B173" s="14"/>
      <c r="C173" s="5"/>
      <c r="D173" s="5"/>
      <c r="E173" s="5"/>
      <c r="F173" s="14"/>
      <c r="G173" s="5"/>
      <c r="H173" s="5"/>
      <c r="I173" s="19"/>
      <c r="J173" s="236" t="s">
        <v>294</v>
      </c>
      <c r="K173" s="125"/>
      <c r="L173" s="125"/>
      <c r="M173" s="127">
        <f>ABS(M176)</f>
        <v>0</v>
      </c>
      <c r="N173" s="127">
        <v>0</v>
      </c>
      <c r="O173" s="456">
        <f>ABS(O176)</f>
        <v>0</v>
      </c>
    </row>
    <row r="174" spans="1:15" ht="13.5" customHeight="1">
      <c r="A174" s="5"/>
      <c r="B174" s="14"/>
      <c r="C174" s="5"/>
      <c r="D174" s="5"/>
      <c r="E174" s="5"/>
      <c r="F174" s="14"/>
      <c r="G174" s="5"/>
      <c r="H174" s="5"/>
      <c r="I174" s="19"/>
      <c r="J174" s="218" t="s">
        <v>74</v>
      </c>
      <c r="K174" s="88" t="s">
        <v>160</v>
      </c>
      <c r="L174" s="88"/>
      <c r="M174" s="239"/>
      <c r="N174" s="299"/>
      <c r="O174" s="447"/>
    </row>
    <row r="175" spans="1:15" ht="13.5" customHeight="1">
      <c r="A175" s="5"/>
      <c r="B175" s="14"/>
      <c r="C175" s="5"/>
      <c r="D175" s="5"/>
      <c r="E175" s="5"/>
      <c r="F175" s="14"/>
      <c r="G175" s="5"/>
      <c r="H175" s="5"/>
      <c r="I175" s="19"/>
      <c r="J175" s="295" t="s">
        <v>126</v>
      </c>
      <c r="K175" s="112"/>
      <c r="L175" s="112"/>
      <c r="M175" s="238"/>
      <c r="N175" s="298"/>
      <c r="O175" s="445"/>
    </row>
    <row r="176" spans="1:15" ht="13.5" customHeight="1">
      <c r="A176" s="5"/>
      <c r="B176" s="14"/>
      <c r="C176" s="5"/>
      <c r="D176" s="5"/>
      <c r="E176" s="5"/>
      <c r="F176" s="14"/>
      <c r="G176" s="5"/>
      <c r="H176" s="5"/>
      <c r="I176" s="19"/>
      <c r="J176" s="92">
        <v>4</v>
      </c>
      <c r="K176" s="93" t="s">
        <v>49</v>
      </c>
      <c r="L176" s="93"/>
      <c r="M176" s="95">
        <f>ABS(M177)</f>
        <v>0</v>
      </c>
      <c r="N176" s="100">
        <v>0</v>
      </c>
      <c r="O176" s="446">
        <f>ABS(O177)</f>
        <v>0</v>
      </c>
    </row>
    <row r="177" spans="1:15" ht="13.5" customHeight="1">
      <c r="A177" s="5"/>
      <c r="B177" s="14"/>
      <c r="C177" s="5"/>
      <c r="D177" s="5"/>
      <c r="E177" s="5"/>
      <c r="F177" s="14"/>
      <c r="G177" s="5"/>
      <c r="H177" s="5"/>
      <c r="I177" s="19"/>
      <c r="J177" s="97">
        <v>42</v>
      </c>
      <c r="K177" s="98" t="s">
        <v>48</v>
      </c>
      <c r="L177" s="98"/>
      <c r="M177" s="100">
        <f>ABS(M179)</f>
        <v>0</v>
      </c>
      <c r="N177" s="100">
        <v>0</v>
      </c>
      <c r="O177" s="457">
        <f>ABS(O179)</f>
        <v>0</v>
      </c>
    </row>
    <row r="178" spans="1:15" ht="13.5" customHeight="1">
      <c r="A178" s="5"/>
      <c r="B178" s="14"/>
      <c r="C178" s="5"/>
      <c r="D178" s="5"/>
      <c r="E178" s="5"/>
      <c r="F178" s="14"/>
      <c r="G178" s="5"/>
      <c r="H178" s="5"/>
      <c r="I178" s="19"/>
      <c r="J178" s="97">
        <v>426</v>
      </c>
      <c r="K178" s="98" t="s">
        <v>38</v>
      </c>
      <c r="L178" s="98"/>
      <c r="M178" s="100">
        <f>SUM(M179)</f>
        <v>0</v>
      </c>
      <c r="N178" s="100">
        <v>0</v>
      </c>
      <c r="O178" s="457">
        <f>SUM(O179)</f>
        <v>0</v>
      </c>
    </row>
    <row r="179" spans="1:15" ht="13.5" customHeight="1">
      <c r="A179" s="5"/>
      <c r="B179" s="14"/>
      <c r="C179" s="5"/>
      <c r="D179" s="5"/>
      <c r="E179" s="5"/>
      <c r="F179" s="14"/>
      <c r="G179" s="5"/>
      <c r="H179" s="5"/>
      <c r="I179" s="19"/>
      <c r="J179" s="113">
        <v>4263</v>
      </c>
      <c r="K179" s="98" t="s">
        <v>38</v>
      </c>
      <c r="L179" s="98"/>
      <c r="M179" s="100">
        <v>0</v>
      </c>
      <c r="N179" s="100">
        <v>0</v>
      </c>
      <c r="O179" s="457">
        <v>0</v>
      </c>
    </row>
    <row r="180" spans="1:15" ht="13.5" customHeight="1">
      <c r="A180" s="5"/>
      <c r="B180" s="14"/>
      <c r="C180" s="5"/>
      <c r="D180" s="5"/>
      <c r="E180" s="5"/>
      <c r="F180" s="14"/>
      <c r="G180" s="5"/>
      <c r="H180" s="5"/>
      <c r="I180" s="19"/>
      <c r="J180" s="236" t="s">
        <v>295</v>
      </c>
      <c r="K180" s="125"/>
      <c r="L180" s="125"/>
      <c r="M180" s="127">
        <f>SUM(M183)</f>
        <v>50000</v>
      </c>
      <c r="N180" s="127">
        <v>0</v>
      </c>
      <c r="O180" s="456">
        <f>AVERAGE(N180/M180*100)</f>
        <v>0</v>
      </c>
    </row>
    <row r="181" spans="1:15" ht="13.5" customHeight="1">
      <c r="A181" s="5"/>
      <c r="B181" s="14"/>
      <c r="C181" s="5"/>
      <c r="D181" s="5"/>
      <c r="E181" s="5"/>
      <c r="F181" s="14"/>
      <c r="G181" s="5"/>
      <c r="H181" s="5"/>
      <c r="I181" s="19"/>
      <c r="J181" s="218" t="s">
        <v>317</v>
      </c>
      <c r="K181" s="88"/>
      <c r="L181" s="88"/>
      <c r="M181" s="188"/>
      <c r="N181" s="303"/>
      <c r="O181" s="450"/>
    </row>
    <row r="182" spans="1:15" ht="13.5" customHeight="1">
      <c r="A182" s="5"/>
      <c r="B182" s="14"/>
      <c r="C182" s="5"/>
      <c r="D182" s="5"/>
      <c r="E182" s="5"/>
      <c r="F182" s="14"/>
      <c r="G182" s="5"/>
      <c r="H182" s="5"/>
      <c r="I182" s="19"/>
      <c r="J182" s="295" t="s">
        <v>202</v>
      </c>
      <c r="K182" s="112"/>
      <c r="L182" s="112"/>
      <c r="M182" s="237"/>
      <c r="N182" s="302"/>
      <c r="O182" s="451"/>
    </row>
    <row r="183" spans="1:15" ht="13.5" customHeight="1">
      <c r="A183" s="5"/>
      <c r="B183" s="14"/>
      <c r="C183" s="5"/>
      <c r="D183" s="5"/>
      <c r="E183" s="5"/>
      <c r="F183" s="14"/>
      <c r="G183" s="5"/>
      <c r="H183" s="5"/>
      <c r="I183" s="19"/>
      <c r="J183" s="117">
        <v>4</v>
      </c>
      <c r="K183" s="93" t="s">
        <v>190</v>
      </c>
      <c r="L183" s="93"/>
      <c r="M183" s="95">
        <f>SUM(M184)</f>
        <v>50000</v>
      </c>
      <c r="N183" s="100">
        <v>0</v>
      </c>
      <c r="O183" s="446">
        <f aca="true" t="shared" si="8" ref="O183:O188">AVERAGE(N183/M183*100)</f>
        <v>0</v>
      </c>
    </row>
    <row r="184" spans="1:15" ht="13.5" customHeight="1">
      <c r="A184" s="5"/>
      <c r="B184" s="14"/>
      <c r="C184" s="5"/>
      <c r="D184" s="5"/>
      <c r="E184" s="5"/>
      <c r="F184" s="14"/>
      <c r="G184" s="5"/>
      <c r="H184" s="5"/>
      <c r="I184" s="19"/>
      <c r="J184" s="113">
        <v>42</v>
      </c>
      <c r="K184" s="98" t="s">
        <v>48</v>
      </c>
      <c r="L184" s="98"/>
      <c r="M184" s="100">
        <f>SUM(M185)</f>
        <v>50000</v>
      </c>
      <c r="N184" s="100">
        <v>0</v>
      </c>
      <c r="O184" s="446">
        <f t="shared" si="8"/>
        <v>0</v>
      </c>
    </row>
    <row r="185" spans="1:15" ht="13.5" customHeight="1">
      <c r="A185" s="5"/>
      <c r="B185" s="14"/>
      <c r="C185" s="5"/>
      <c r="D185" s="5"/>
      <c r="E185" s="5"/>
      <c r="F185" s="14"/>
      <c r="G185" s="5"/>
      <c r="H185" s="5"/>
      <c r="I185" s="19"/>
      <c r="J185" s="113">
        <v>426</v>
      </c>
      <c r="K185" s="98" t="s">
        <v>38</v>
      </c>
      <c r="L185" s="98"/>
      <c r="M185" s="100">
        <f>SUM(M186)</f>
        <v>50000</v>
      </c>
      <c r="N185" s="100">
        <v>0</v>
      </c>
      <c r="O185" s="446">
        <f t="shared" si="8"/>
        <v>0</v>
      </c>
    </row>
    <row r="186" spans="1:15" ht="13.5" customHeight="1">
      <c r="A186" s="5"/>
      <c r="B186" s="14"/>
      <c r="C186" s="5"/>
      <c r="D186" s="5"/>
      <c r="E186" s="5"/>
      <c r="F186" s="14"/>
      <c r="G186" s="5"/>
      <c r="H186" s="5"/>
      <c r="I186" s="19"/>
      <c r="J186" s="113">
        <v>4263</v>
      </c>
      <c r="K186" s="98" t="s">
        <v>38</v>
      </c>
      <c r="L186" s="98"/>
      <c r="M186" s="100">
        <v>50000</v>
      </c>
      <c r="N186" s="100">
        <v>0</v>
      </c>
      <c r="O186" s="446">
        <f t="shared" si="8"/>
        <v>0</v>
      </c>
    </row>
    <row r="187" spans="1:15" ht="13.5" customHeight="1">
      <c r="A187" s="32"/>
      <c r="B187" s="27"/>
      <c r="C187" s="27"/>
      <c r="D187" s="27"/>
      <c r="E187" s="27"/>
      <c r="F187" s="27"/>
      <c r="G187" s="27"/>
      <c r="H187" s="27"/>
      <c r="I187" s="27"/>
      <c r="J187" s="533" t="s">
        <v>166</v>
      </c>
      <c r="K187" s="533"/>
      <c r="L187" s="533"/>
      <c r="M187" s="241">
        <f>ABS(M188+M195+M202+M212+M222+M231+M239+M256+M271+M278)</f>
        <v>2701000</v>
      </c>
      <c r="N187" s="241">
        <f>ABS(N188+N195+N202+N212+N222+N231+N239+N256+N271)</f>
        <v>1329533</v>
      </c>
      <c r="O187" s="453">
        <f t="shared" si="8"/>
        <v>49.22373195112921</v>
      </c>
    </row>
    <row r="188" spans="1:15" ht="13.5" customHeight="1">
      <c r="A188" s="30"/>
      <c r="B188" s="28"/>
      <c r="C188" s="28"/>
      <c r="D188" s="28"/>
      <c r="E188" s="28"/>
      <c r="F188" s="28"/>
      <c r="G188" s="28"/>
      <c r="H188" s="28"/>
      <c r="I188" s="28"/>
      <c r="J188" s="83" t="s">
        <v>182</v>
      </c>
      <c r="K188" s="83"/>
      <c r="L188" s="83"/>
      <c r="M188" s="86">
        <f>ABS(M191)</f>
        <v>450000</v>
      </c>
      <c r="N188" s="86">
        <f>SUM(N191)</f>
        <v>201595</v>
      </c>
      <c r="O188" s="443">
        <f t="shared" si="8"/>
        <v>44.79888888888889</v>
      </c>
    </row>
    <row r="189" spans="1:15" ht="13.5" customHeight="1">
      <c r="A189" s="10"/>
      <c r="B189" s="22"/>
      <c r="C189" s="22"/>
      <c r="D189" s="22"/>
      <c r="E189" s="22"/>
      <c r="F189" s="22"/>
      <c r="G189" s="22"/>
      <c r="H189" s="22"/>
      <c r="I189" s="25"/>
      <c r="J189" s="87" t="s">
        <v>74</v>
      </c>
      <c r="K189" s="88" t="s">
        <v>160</v>
      </c>
      <c r="L189" s="219"/>
      <c r="M189" s="239"/>
      <c r="N189" s="299">
        <v>0</v>
      </c>
      <c r="O189" s="447"/>
    </row>
    <row r="190" spans="1:15" ht="13.5" customHeight="1">
      <c r="A190" s="10"/>
      <c r="B190" s="22"/>
      <c r="C190" s="22"/>
      <c r="D190" s="22"/>
      <c r="E190" s="22"/>
      <c r="F190" s="22"/>
      <c r="G190" s="22"/>
      <c r="H190" s="22"/>
      <c r="I190" s="25"/>
      <c r="J190" s="90" t="s">
        <v>126</v>
      </c>
      <c r="K190" s="296"/>
      <c r="L190" s="296"/>
      <c r="M190" s="238"/>
      <c r="N190" s="298">
        <v>0</v>
      </c>
      <c r="O190" s="445"/>
    </row>
    <row r="191" spans="1:15" ht="13.5" customHeight="1">
      <c r="A191" s="5"/>
      <c r="B191" s="14"/>
      <c r="C191" s="5"/>
      <c r="D191" s="14"/>
      <c r="E191" s="5"/>
      <c r="F191" s="5"/>
      <c r="G191" s="5"/>
      <c r="H191" s="5"/>
      <c r="I191" s="19"/>
      <c r="J191" s="92">
        <v>3</v>
      </c>
      <c r="K191" s="93" t="s">
        <v>43</v>
      </c>
      <c r="L191" s="93"/>
      <c r="M191" s="95">
        <f>SUM(M192)</f>
        <v>450000</v>
      </c>
      <c r="N191" s="100">
        <f>SUM(N192)</f>
        <v>201595</v>
      </c>
      <c r="O191" s="446">
        <f>AVERAGE(N191/M191*100)</f>
        <v>44.79888888888889</v>
      </c>
    </row>
    <row r="192" spans="1:15" ht="13.5" customHeight="1">
      <c r="A192" s="5"/>
      <c r="B192" s="14"/>
      <c r="C192" s="5"/>
      <c r="D192" s="14"/>
      <c r="E192" s="5"/>
      <c r="F192" s="5"/>
      <c r="G192" s="5"/>
      <c r="H192" s="5"/>
      <c r="I192" s="19"/>
      <c r="J192" s="92">
        <v>323</v>
      </c>
      <c r="K192" s="93" t="s">
        <v>26</v>
      </c>
      <c r="L192" s="93"/>
      <c r="M192" s="95">
        <f>SUM(M193+M194)</f>
        <v>450000</v>
      </c>
      <c r="N192" s="100">
        <v>201595</v>
      </c>
      <c r="O192" s="446">
        <f>AVERAGE(N192/M192*100)</f>
        <v>44.79888888888889</v>
      </c>
    </row>
    <row r="193" spans="1:15" ht="13.5" customHeight="1">
      <c r="A193" s="18"/>
      <c r="B193" s="14"/>
      <c r="C193" s="5"/>
      <c r="D193" s="14"/>
      <c r="E193" s="5"/>
      <c r="F193" s="5"/>
      <c r="G193" s="5"/>
      <c r="H193" s="5"/>
      <c r="I193" s="19"/>
      <c r="J193" s="97">
        <v>3232</v>
      </c>
      <c r="K193" s="98" t="s">
        <v>220</v>
      </c>
      <c r="L193" s="98"/>
      <c r="M193" s="100">
        <v>50000</v>
      </c>
      <c r="N193" s="100">
        <v>0</v>
      </c>
      <c r="O193" s="446">
        <f>AVERAGE(N193/M193*100)</f>
        <v>0</v>
      </c>
    </row>
    <row r="194" spans="1:15" ht="13.5" customHeight="1">
      <c r="A194" s="18"/>
      <c r="B194" s="14"/>
      <c r="C194" s="5"/>
      <c r="D194" s="14"/>
      <c r="E194" s="5"/>
      <c r="F194" s="5"/>
      <c r="G194" s="5"/>
      <c r="H194" s="5"/>
      <c r="I194" s="19"/>
      <c r="J194" s="97">
        <v>3234</v>
      </c>
      <c r="K194" s="98" t="s">
        <v>209</v>
      </c>
      <c r="L194" s="98"/>
      <c r="M194" s="100">
        <v>400000</v>
      </c>
      <c r="N194" s="100">
        <v>201595</v>
      </c>
      <c r="O194" s="446">
        <f>AVERAGE(N194/M194*100)</f>
        <v>50.39875000000001</v>
      </c>
    </row>
    <row r="195" spans="1:15" ht="13.5" customHeight="1">
      <c r="A195" s="18"/>
      <c r="B195" s="14"/>
      <c r="C195" s="5"/>
      <c r="D195" s="14"/>
      <c r="E195" s="5"/>
      <c r="F195" s="5"/>
      <c r="G195" s="5"/>
      <c r="H195" s="5"/>
      <c r="I195" s="19"/>
      <c r="J195" s="106" t="s">
        <v>183</v>
      </c>
      <c r="K195" s="62"/>
      <c r="L195" s="124"/>
      <c r="M195" s="86">
        <f>ABS(M198)</f>
        <v>400000</v>
      </c>
      <c r="N195" s="86">
        <f>SUM(N198)</f>
        <v>109916</v>
      </c>
      <c r="O195" s="443">
        <f>AVERAGE(N195/M195*100)</f>
        <v>27.479</v>
      </c>
    </row>
    <row r="196" spans="1:15" ht="13.5" customHeight="1">
      <c r="A196" s="18"/>
      <c r="B196" s="14"/>
      <c r="C196" s="5"/>
      <c r="D196" s="14"/>
      <c r="E196" s="5"/>
      <c r="F196" s="5"/>
      <c r="G196" s="5"/>
      <c r="H196" s="5"/>
      <c r="I196" s="19"/>
      <c r="J196" s="218" t="s">
        <v>114</v>
      </c>
      <c r="K196" s="88" t="s">
        <v>164</v>
      </c>
      <c r="L196" s="88"/>
      <c r="M196" s="188"/>
      <c r="N196" s="303"/>
      <c r="O196" s="450"/>
    </row>
    <row r="197" spans="1:15" ht="13.5" customHeight="1">
      <c r="A197" s="18"/>
      <c r="B197" s="14"/>
      <c r="C197" s="5"/>
      <c r="D197" s="14"/>
      <c r="E197" s="5"/>
      <c r="F197" s="5"/>
      <c r="G197" s="5"/>
      <c r="H197" s="5"/>
      <c r="I197" s="19"/>
      <c r="J197" s="295" t="s">
        <v>145</v>
      </c>
      <c r="K197" s="112"/>
      <c r="L197" s="112"/>
      <c r="M197" s="237"/>
      <c r="N197" s="302">
        <v>0</v>
      </c>
      <c r="O197" s="451"/>
    </row>
    <row r="198" spans="1:15" ht="13.5" customHeight="1">
      <c r="A198" s="18"/>
      <c r="B198" s="14"/>
      <c r="C198" s="5"/>
      <c r="D198" s="14"/>
      <c r="E198" s="5"/>
      <c r="F198" s="5"/>
      <c r="G198" s="5"/>
      <c r="H198" s="5"/>
      <c r="I198" s="19"/>
      <c r="J198" s="92">
        <v>3</v>
      </c>
      <c r="K198" s="93" t="s">
        <v>3</v>
      </c>
      <c r="L198" s="93"/>
      <c r="M198" s="159">
        <f>ABS(M199)</f>
        <v>400000</v>
      </c>
      <c r="N198" s="434">
        <f>SUM(N199)</f>
        <v>109916</v>
      </c>
      <c r="O198" s="457">
        <f>AVERAGE(N198/M198*100)</f>
        <v>27.479</v>
      </c>
    </row>
    <row r="199" spans="1:15" ht="13.5" customHeight="1">
      <c r="A199" s="18"/>
      <c r="B199" s="14"/>
      <c r="C199" s="5"/>
      <c r="D199" s="14"/>
      <c r="E199" s="5"/>
      <c r="F199" s="5"/>
      <c r="G199" s="5"/>
      <c r="H199" s="5"/>
      <c r="I199" s="19"/>
      <c r="J199" s="97">
        <v>32</v>
      </c>
      <c r="K199" s="98" t="s">
        <v>23</v>
      </c>
      <c r="L199" s="98"/>
      <c r="M199" s="105">
        <f>ABS(M201)</f>
        <v>400000</v>
      </c>
      <c r="N199" s="434">
        <v>109916</v>
      </c>
      <c r="O199" s="457">
        <f>AVERAGE(N199/M199*100)</f>
        <v>27.479</v>
      </c>
    </row>
    <row r="200" spans="1:15" ht="13.5" customHeight="1">
      <c r="A200" s="18"/>
      <c r="B200" s="14"/>
      <c r="C200" s="5"/>
      <c r="D200" s="14"/>
      <c r="E200" s="5"/>
      <c r="F200" s="5"/>
      <c r="G200" s="5"/>
      <c r="H200" s="5"/>
      <c r="I200" s="19"/>
      <c r="J200" s="97">
        <v>323</v>
      </c>
      <c r="K200" s="98" t="s">
        <v>26</v>
      </c>
      <c r="L200" s="98"/>
      <c r="M200" s="105">
        <f>SUM(M201)</f>
        <v>400000</v>
      </c>
      <c r="N200" s="434">
        <v>109916</v>
      </c>
      <c r="O200" s="457">
        <f>AVERAGE(N200/M200*100)</f>
        <v>27.479</v>
      </c>
    </row>
    <row r="201" spans="1:15" ht="13.5" customHeight="1">
      <c r="A201" s="18"/>
      <c r="B201" s="14"/>
      <c r="C201" s="5"/>
      <c r="D201" s="14"/>
      <c r="E201" s="5"/>
      <c r="F201" s="5"/>
      <c r="G201" s="5"/>
      <c r="H201" s="5"/>
      <c r="I201" s="19"/>
      <c r="J201" s="97">
        <v>3234</v>
      </c>
      <c r="K201" s="98" t="s">
        <v>209</v>
      </c>
      <c r="L201" s="98"/>
      <c r="M201" s="105">
        <v>400000</v>
      </c>
      <c r="N201" s="434">
        <v>109916</v>
      </c>
      <c r="O201" s="457">
        <f>AVERAGE(N201/M201*100)</f>
        <v>27.479</v>
      </c>
    </row>
    <row r="202" spans="1:15" ht="13.5" customHeight="1">
      <c r="A202" s="18"/>
      <c r="B202" s="14"/>
      <c r="C202" s="5"/>
      <c r="D202" s="14"/>
      <c r="E202" s="5"/>
      <c r="F202" s="5"/>
      <c r="G202" s="5"/>
      <c r="H202" s="5"/>
      <c r="I202" s="19"/>
      <c r="J202" s="106" t="s">
        <v>184</v>
      </c>
      <c r="K202" s="62"/>
      <c r="L202" s="124"/>
      <c r="M202" s="86">
        <f>ABS(M205)</f>
        <v>310000</v>
      </c>
      <c r="N202" s="435">
        <f>SUM(N205)</f>
        <v>58006</v>
      </c>
      <c r="O202" s="458">
        <f>AVERAGE(N202/M202*100)</f>
        <v>18.71161290322581</v>
      </c>
    </row>
    <row r="203" spans="1:15" ht="13.5" customHeight="1">
      <c r="A203" s="18"/>
      <c r="B203" s="14"/>
      <c r="C203" s="5"/>
      <c r="D203" s="14"/>
      <c r="E203" s="5"/>
      <c r="F203" s="5"/>
      <c r="G203" s="5"/>
      <c r="H203" s="5"/>
      <c r="I203" s="19"/>
      <c r="J203" s="218" t="s">
        <v>114</v>
      </c>
      <c r="K203" s="88" t="s">
        <v>380</v>
      </c>
      <c r="L203" s="88"/>
      <c r="M203" s="188"/>
      <c r="N203" s="303"/>
      <c r="O203" s="459"/>
    </row>
    <row r="204" spans="1:15" ht="13.5" customHeight="1">
      <c r="A204" s="18"/>
      <c r="B204" s="14"/>
      <c r="C204" s="5"/>
      <c r="D204" s="14"/>
      <c r="E204" s="5"/>
      <c r="F204" s="5"/>
      <c r="G204" s="5"/>
      <c r="H204" s="5"/>
      <c r="I204" s="19"/>
      <c r="J204" s="295" t="s">
        <v>127</v>
      </c>
      <c r="K204" s="112"/>
      <c r="L204" s="112"/>
      <c r="M204" s="237"/>
      <c r="N204" s="302"/>
      <c r="O204" s="459"/>
    </row>
    <row r="205" spans="1:15" ht="13.5" customHeight="1">
      <c r="A205" s="18"/>
      <c r="B205" s="14"/>
      <c r="C205" s="5"/>
      <c r="D205" s="14"/>
      <c r="E205" s="5"/>
      <c r="F205" s="5"/>
      <c r="G205" s="5"/>
      <c r="H205" s="5"/>
      <c r="I205" s="19"/>
      <c r="J205" s="92">
        <v>3</v>
      </c>
      <c r="K205" s="93" t="s">
        <v>3</v>
      </c>
      <c r="L205" s="93"/>
      <c r="M205" s="159">
        <f>ABS(M206)</f>
        <v>310000</v>
      </c>
      <c r="N205" s="434">
        <f>SUM(N206)</f>
        <v>58006</v>
      </c>
      <c r="O205" s="457">
        <f>AVERAGE(N205/M205*100)</f>
        <v>18.71161290322581</v>
      </c>
    </row>
    <row r="206" spans="1:15" ht="13.5" customHeight="1">
      <c r="A206" s="18"/>
      <c r="B206" s="14"/>
      <c r="C206" s="5"/>
      <c r="D206" s="14"/>
      <c r="E206" s="5"/>
      <c r="F206" s="5"/>
      <c r="G206" s="5"/>
      <c r="H206" s="5"/>
      <c r="I206" s="19"/>
      <c r="J206" s="97">
        <v>32</v>
      </c>
      <c r="K206" s="98" t="s">
        <v>23</v>
      </c>
      <c r="L206" s="98"/>
      <c r="M206" s="105">
        <f>ABS(M209+M207)</f>
        <v>310000</v>
      </c>
      <c r="N206" s="434">
        <f>SUM(N209+N207)</f>
        <v>58006</v>
      </c>
      <c r="O206" s="457">
        <f aca="true" t="shared" si="9" ref="O206:O211">AVERAGE(N206/M206*100)</f>
        <v>18.71161290322581</v>
      </c>
    </row>
    <row r="207" spans="1:15" ht="13.5" customHeight="1">
      <c r="A207" s="18"/>
      <c r="B207" s="14"/>
      <c r="C207" s="5"/>
      <c r="D207" s="14"/>
      <c r="E207" s="5"/>
      <c r="F207" s="5"/>
      <c r="G207" s="5"/>
      <c r="H207" s="5"/>
      <c r="I207" s="19"/>
      <c r="J207" s="97">
        <v>322</v>
      </c>
      <c r="K207" s="98" t="s">
        <v>25</v>
      </c>
      <c r="L207" s="98"/>
      <c r="M207" s="105">
        <f>SUM(M208)</f>
        <v>30000</v>
      </c>
      <c r="N207" s="434">
        <v>19294</v>
      </c>
      <c r="O207" s="457">
        <f t="shared" si="9"/>
        <v>64.31333333333333</v>
      </c>
    </row>
    <row r="208" spans="1:15" ht="13.5" customHeight="1">
      <c r="A208" s="18"/>
      <c r="B208" s="14"/>
      <c r="C208" s="5"/>
      <c r="D208" s="14"/>
      <c r="E208" s="5"/>
      <c r="F208" s="5"/>
      <c r="G208" s="5"/>
      <c r="H208" s="5"/>
      <c r="I208" s="19"/>
      <c r="J208" s="97">
        <v>3224</v>
      </c>
      <c r="K208" s="98" t="s">
        <v>348</v>
      </c>
      <c r="L208" s="98"/>
      <c r="M208" s="105">
        <v>30000</v>
      </c>
      <c r="N208" s="434">
        <v>19294</v>
      </c>
      <c r="O208" s="457">
        <f t="shared" si="9"/>
        <v>64.31333333333333</v>
      </c>
    </row>
    <row r="209" spans="1:15" ht="13.5" customHeight="1">
      <c r="A209" s="18"/>
      <c r="B209" s="14"/>
      <c r="C209" s="5"/>
      <c r="D209" s="14"/>
      <c r="E209" s="5"/>
      <c r="F209" s="5"/>
      <c r="G209" s="5"/>
      <c r="H209" s="5"/>
      <c r="I209" s="19"/>
      <c r="J209" s="97">
        <v>323</v>
      </c>
      <c r="K209" s="98" t="s">
        <v>26</v>
      </c>
      <c r="L209" s="98"/>
      <c r="M209" s="105">
        <f>SUM(M210+M211)</f>
        <v>280000</v>
      </c>
      <c r="N209" s="434">
        <f>SUM(N210+N211)</f>
        <v>38712</v>
      </c>
      <c r="O209" s="457">
        <f t="shared" si="9"/>
        <v>13.825714285714286</v>
      </c>
    </row>
    <row r="210" spans="1:15" ht="13.5" customHeight="1">
      <c r="A210" s="18"/>
      <c r="B210" s="14"/>
      <c r="C210" s="5"/>
      <c r="D210" s="14"/>
      <c r="E210" s="5"/>
      <c r="F210" s="5"/>
      <c r="G210" s="5"/>
      <c r="H210" s="5"/>
      <c r="I210" s="19"/>
      <c r="J210" s="97">
        <v>3232</v>
      </c>
      <c r="K210" s="98" t="s">
        <v>221</v>
      </c>
      <c r="L210" s="98"/>
      <c r="M210" s="105">
        <v>250000</v>
      </c>
      <c r="N210" s="434">
        <v>25087</v>
      </c>
      <c r="O210" s="457">
        <f t="shared" si="9"/>
        <v>10.0348</v>
      </c>
    </row>
    <row r="211" spans="1:15" ht="13.5" customHeight="1">
      <c r="A211" s="18"/>
      <c r="B211" s="14"/>
      <c r="C211" s="5"/>
      <c r="D211" s="14"/>
      <c r="E211" s="5"/>
      <c r="F211" s="5"/>
      <c r="G211" s="5"/>
      <c r="H211" s="5"/>
      <c r="I211" s="19"/>
      <c r="J211" s="97">
        <v>3237</v>
      </c>
      <c r="K211" s="107" t="s">
        <v>214</v>
      </c>
      <c r="L211" s="215"/>
      <c r="M211" s="105">
        <v>30000</v>
      </c>
      <c r="N211" s="434">
        <v>13625</v>
      </c>
      <c r="O211" s="457">
        <f t="shared" si="9"/>
        <v>45.416666666666664</v>
      </c>
    </row>
    <row r="212" spans="1:15" ht="15">
      <c r="A212" s="10"/>
      <c r="B212" s="22"/>
      <c r="C212" s="22"/>
      <c r="D212" s="22"/>
      <c r="E212" s="22"/>
      <c r="F212" s="22"/>
      <c r="G212" s="22"/>
      <c r="H212" s="22"/>
      <c r="I212" s="25"/>
      <c r="J212" s="109" t="s">
        <v>67</v>
      </c>
      <c r="K212" s="62" t="s">
        <v>146</v>
      </c>
      <c r="L212" s="119"/>
      <c r="M212" s="86">
        <f>ABS(M215)</f>
        <v>250000</v>
      </c>
      <c r="N212" s="86">
        <f>SUM(N215)</f>
        <v>68404</v>
      </c>
      <c r="O212" s="443">
        <f>AVERAGE(N212/M212*100)</f>
        <v>27.361600000000003</v>
      </c>
    </row>
    <row r="213" spans="1:15" ht="15">
      <c r="A213" s="10"/>
      <c r="B213" s="22"/>
      <c r="C213" s="22"/>
      <c r="D213" s="22"/>
      <c r="E213" s="22"/>
      <c r="F213" s="22"/>
      <c r="G213" s="22"/>
      <c r="H213" s="22"/>
      <c r="I213" s="25"/>
      <c r="J213" s="87" t="s">
        <v>74</v>
      </c>
      <c r="K213" s="88" t="s">
        <v>132</v>
      </c>
      <c r="L213" s="89"/>
      <c r="M213" s="239"/>
      <c r="N213" s="299"/>
      <c r="O213" s="447"/>
    </row>
    <row r="214" spans="1:15" ht="15">
      <c r="A214" s="10"/>
      <c r="B214" s="22"/>
      <c r="C214" s="22"/>
      <c r="D214" s="22"/>
      <c r="E214" s="22"/>
      <c r="F214" s="22"/>
      <c r="G214" s="22"/>
      <c r="H214" s="22"/>
      <c r="I214" s="25"/>
      <c r="J214" s="90" t="s">
        <v>126</v>
      </c>
      <c r="K214" s="112"/>
      <c r="L214" s="91"/>
      <c r="M214" s="238"/>
      <c r="N214" s="298"/>
      <c r="O214" s="445"/>
    </row>
    <row r="215" spans="1:15" ht="15">
      <c r="A215" s="5"/>
      <c r="B215" s="5"/>
      <c r="C215" s="5"/>
      <c r="D215" s="5"/>
      <c r="E215" s="5"/>
      <c r="F215" s="5"/>
      <c r="G215" s="5"/>
      <c r="H215" s="5"/>
      <c r="I215" s="15"/>
      <c r="J215" s="92">
        <v>3</v>
      </c>
      <c r="K215" s="93" t="s">
        <v>43</v>
      </c>
      <c r="L215" s="93"/>
      <c r="M215" s="95">
        <f>ABS(M216)</f>
        <v>250000</v>
      </c>
      <c r="N215" s="100">
        <f>SUM(N219+N217)</f>
        <v>68404</v>
      </c>
      <c r="O215" s="446">
        <f>AVERAGE(N215/M215*100)</f>
        <v>27.361600000000003</v>
      </c>
    </row>
    <row r="216" spans="1:15" ht="15">
      <c r="A216" s="5"/>
      <c r="B216" s="5"/>
      <c r="C216" s="5"/>
      <c r="D216" s="5"/>
      <c r="E216" s="5"/>
      <c r="F216" s="5"/>
      <c r="G216" s="5"/>
      <c r="H216" s="5"/>
      <c r="I216" s="15"/>
      <c r="J216" s="97">
        <v>32</v>
      </c>
      <c r="K216" s="98" t="s">
        <v>23</v>
      </c>
      <c r="L216" s="98"/>
      <c r="M216" s="100">
        <f>ABS(M219+M217)</f>
        <v>250000</v>
      </c>
      <c r="N216" s="100">
        <f>SUM(N217+N219)</f>
        <v>68404</v>
      </c>
      <c r="O216" s="446">
        <f aca="true" t="shared" si="10" ref="O216:O221">AVERAGE(N216/M216*100)</f>
        <v>27.361600000000003</v>
      </c>
    </row>
    <row r="217" spans="1:15" ht="15">
      <c r="A217" s="5"/>
      <c r="B217" s="5"/>
      <c r="C217" s="5"/>
      <c r="D217" s="5"/>
      <c r="E217" s="5"/>
      <c r="F217" s="5"/>
      <c r="G217" s="5"/>
      <c r="H217" s="5"/>
      <c r="I217" s="15"/>
      <c r="J217" s="102">
        <v>322</v>
      </c>
      <c r="K217" s="98" t="s">
        <v>25</v>
      </c>
      <c r="L217" s="98"/>
      <c r="M217" s="100">
        <f>SUM(M218)</f>
        <v>50000</v>
      </c>
      <c r="N217" s="100">
        <v>32937</v>
      </c>
      <c r="O217" s="446">
        <f t="shared" si="10"/>
        <v>65.874</v>
      </c>
    </row>
    <row r="218" spans="1:15" ht="15">
      <c r="A218" s="5"/>
      <c r="B218" s="5"/>
      <c r="C218" s="5"/>
      <c r="D218" s="5"/>
      <c r="E218" s="5"/>
      <c r="F218" s="5"/>
      <c r="G218" s="5"/>
      <c r="H218" s="5"/>
      <c r="I218" s="15"/>
      <c r="J218" s="102">
        <v>3224</v>
      </c>
      <c r="K218" s="98" t="s">
        <v>348</v>
      </c>
      <c r="L218" s="98"/>
      <c r="M218" s="100">
        <v>50000</v>
      </c>
      <c r="N218" s="100">
        <v>32937</v>
      </c>
      <c r="O218" s="446">
        <f t="shared" si="10"/>
        <v>65.874</v>
      </c>
    </row>
    <row r="219" spans="1:15" ht="15">
      <c r="A219" s="5"/>
      <c r="B219" s="5"/>
      <c r="C219" s="5"/>
      <c r="D219" s="5"/>
      <c r="E219" s="5"/>
      <c r="F219" s="5"/>
      <c r="G219" s="5"/>
      <c r="H219" s="5"/>
      <c r="I219" s="15"/>
      <c r="J219" s="102">
        <v>323</v>
      </c>
      <c r="K219" s="103" t="s">
        <v>26</v>
      </c>
      <c r="L219" s="103"/>
      <c r="M219" s="100">
        <f>SUM(M220+M221)</f>
        <v>200000</v>
      </c>
      <c r="N219" s="100">
        <v>35467</v>
      </c>
      <c r="O219" s="446">
        <f t="shared" si="10"/>
        <v>17.7335</v>
      </c>
    </row>
    <row r="220" spans="1:15" ht="15">
      <c r="A220" s="5"/>
      <c r="B220" s="14"/>
      <c r="C220" s="14"/>
      <c r="D220" s="14"/>
      <c r="E220" s="14"/>
      <c r="F220" s="14"/>
      <c r="G220" s="14"/>
      <c r="H220" s="5"/>
      <c r="I220" s="15"/>
      <c r="J220" s="102">
        <v>3232</v>
      </c>
      <c r="K220" s="103" t="s">
        <v>26</v>
      </c>
      <c r="L220" s="108"/>
      <c r="M220" s="100">
        <v>100000</v>
      </c>
      <c r="N220" s="100">
        <v>0</v>
      </c>
      <c r="O220" s="446">
        <f t="shared" si="10"/>
        <v>0</v>
      </c>
    </row>
    <row r="221" spans="1:15" ht="15">
      <c r="A221" s="5"/>
      <c r="B221" s="14"/>
      <c r="C221" s="14"/>
      <c r="D221" s="14"/>
      <c r="E221" s="14"/>
      <c r="F221" s="14"/>
      <c r="G221" s="14"/>
      <c r="H221" s="5"/>
      <c r="I221" s="15"/>
      <c r="J221" s="97">
        <v>3234</v>
      </c>
      <c r="K221" s="107" t="s">
        <v>209</v>
      </c>
      <c r="L221" s="229"/>
      <c r="M221" s="105">
        <v>100000</v>
      </c>
      <c r="N221" s="100">
        <v>35467</v>
      </c>
      <c r="O221" s="446">
        <f t="shared" si="10"/>
        <v>35.467</v>
      </c>
    </row>
    <row r="222" spans="1:15" ht="15">
      <c r="A222" s="10"/>
      <c r="B222" s="22"/>
      <c r="C222" s="22"/>
      <c r="D222" s="22"/>
      <c r="E222" s="22"/>
      <c r="F222" s="22"/>
      <c r="G222" s="22"/>
      <c r="H222" s="22"/>
      <c r="I222" s="25"/>
      <c r="J222" s="109" t="s">
        <v>67</v>
      </c>
      <c r="K222" s="62" t="s">
        <v>147</v>
      </c>
      <c r="L222" s="119"/>
      <c r="M222" s="86">
        <f>ABS(M225)</f>
        <v>500000</v>
      </c>
      <c r="N222" s="86">
        <f>SUM(N225)</f>
        <v>345293</v>
      </c>
      <c r="O222" s="443">
        <f>AVERAGE(N222/M222*100)</f>
        <v>69.0586</v>
      </c>
    </row>
    <row r="223" spans="1:15" ht="15">
      <c r="A223" s="10"/>
      <c r="B223" s="22"/>
      <c r="C223" s="22"/>
      <c r="D223" s="22"/>
      <c r="E223" s="22"/>
      <c r="F223" s="22"/>
      <c r="G223" s="22"/>
      <c r="H223" s="22"/>
      <c r="I223" s="25"/>
      <c r="J223" s="87" t="s">
        <v>74</v>
      </c>
      <c r="K223" s="88" t="s">
        <v>160</v>
      </c>
      <c r="L223" s="89"/>
      <c r="M223" s="239"/>
      <c r="N223" s="299"/>
      <c r="O223" s="447"/>
    </row>
    <row r="224" spans="1:15" ht="15">
      <c r="A224" s="10"/>
      <c r="B224" s="22"/>
      <c r="C224" s="22"/>
      <c r="D224" s="22"/>
      <c r="E224" s="22"/>
      <c r="F224" s="22"/>
      <c r="G224" s="22"/>
      <c r="H224" s="22"/>
      <c r="I224" s="25"/>
      <c r="J224" s="90" t="s">
        <v>126</v>
      </c>
      <c r="K224" s="112"/>
      <c r="L224" s="91"/>
      <c r="M224" s="238"/>
      <c r="N224" s="298"/>
      <c r="O224" s="445"/>
    </row>
    <row r="225" spans="1:15" ht="15">
      <c r="A225" s="5"/>
      <c r="B225" s="5"/>
      <c r="C225" s="5"/>
      <c r="D225" s="5"/>
      <c r="E225" s="5"/>
      <c r="F225" s="5"/>
      <c r="G225" s="5"/>
      <c r="H225" s="5"/>
      <c r="I225" s="15"/>
      <c r="J225" s="92">
        <v>3</v>
      </c>
      <c r="K225" s="93" t="s">
        <v>43</v>
      </c>
      <c r="L225" s="93"/>
      <c r="M225" s="95">
        <f>ABS(M226)</f>
        <v>500000</v>
      </c>
      <c r="N225" s="100">
        <f>SUM(N226)</f>
        <v>345293</v>
      </c>
      <c r="O225" s="446">
        <f aca="true" t="shared" si="11" ref="O225:O231">AVERAGE(N225/M225*100)</f>
        <v>69.0586</v>
      </c>
    </row>
    <row r="226" spans="1:15" ht="15">
      <c r="A226" s="5"/>
      <c r="B226" s="5"/>
      <c r="C226" s="5"/>
      <c r="D226" s="5"/>
      <c r="E226" s="5"/>
      <c r="F226" s="5"/>
      <c r="G226" s="5"/>
      <c r="H226" s="5"/>
      <c r="I226" s="15"/>
      <c r="J226" s="97">
        <v>32</v>
      </c>
      <c r="K226" s="98" t="s">
        <v>23</v>
      </c>
      <c r="L226" s="98"/>
      <c r="M226" s="100">
        <f>ABS(M227+M229)</f>
        <v>500000</v>
      </c>
      <c r="N226" s="100">
        <f>SUM(N227+N229)</f>
        <v>345293</v>
      </c>
      <c r="O226" s="446">
        <f t="shared" si="11"/>
        <v>69.0586</v>
      </c>
    </row>
    <row r="227" spans="1:15" ht="15">
      <c r="A227" s="5"/>
      <c r="B227" s="5"/>
      <c r="C227" s="5"/>
      <c r="D227" s="5"/>
      <c r="E227" s="5"/>
      <c r="F227" s="5"/>
      <c r="G227" s="5"/>
      <c r="H227" s="5"/>
      <c r="I227" s="15"/>
      <c r="J227" s="97">
        <v>322</v>
      </c>
      <c r="K227" s="98" t="s">
        <v>25</v>
      </c>
      <c r="L227" s="98"/>
      <c r="M227" s="100">
        <f>SUM(M228)</f>
        <v>150000</v>
      </c>
      <c r="N227" s="100">
        <v>101915</v>
      </c>
      <c r="O227" s="446">
        <f t="shared" si="11"/>
        <v>67.94333333333333</v>
      </c>
    </row>
    <row r="228" spans="1:15" ht="15">
      <c r="A228" s="5"/>
      <c r="B228" s="14"/>
      <c r="C228" s="14"/>
      <c r="D228" s="14"/>
      <c r="E228" s="14"/>
      <c r="F228" s="5"/>
      <c r="G228" s="5"/>
      <c r="H228" s="5"/>
      <c r="I228" s="15"/>
      <c r="J228" s="97">
        <v>3223</v>
      </c>
      <c r="K228" s="98" t="s">
        <v>247</v>
      </c>
      <c r="L228" s="98"/>
      <c r="M228" s="100">
        <v>150000</v>
      </c>
      <c r="N228" s="100">
        <v>101915</v>
      </c>
      <c r="O228" s="446">
        <f t="shared" si="11"/>
        <v>67.94333333333333</v>
      </c>
    </row>
    <row r="229" spans="1:15" ht="15">
      <c r="A229" s="5"/>
      <c r="B229" s="14"/>
      <c r="C229" s="14"/>
      <c r="D229" s="14"/>
      <c r="E229" s="14"/>
      <c r="F229" s="5"/>
      <c r="G229" s="5"/>
      <c r="H229" s="5"/>
      <c r="I229" s="15"/>
      <c r="J229" s="97">
        <v>323</v>
      </c>
      <c r="K229" s="98" t="s">
        <v>248</v>
      </c>
      <c r="L229" s="98"/>
      <c r="M229" s="100">
        <f>SUM(M230)</f>
        <v>350000</v>
      </c>
      <c r="N229" s="100">
        <v>243378</v>
      </c>
      <c r="O229" s="446">
        <f t="shared" si="11"/>
        <v>69.53657142857142</v>
      </c>
    </row>
    <row r="230" spans="1:15" ht="15">
      <c r="A230" s="18"/>
      <c r="B230" s="14"/>
      <c r="C230" s="14"/>
      <c r="D230" s="14"/>
      <c r="E230" s="14"/>
      <c r="F230" s="5"/>
      <c r="G230" s="5"/>
      <c r="H230" s="5"/>
      <c r="I230" s="15"/>
      <c r="J230" s="97">
        <v>3232</v>
      </c>
      <c r="K230" s="98" t="s">
        <v>222</v>
      </c>
      <c r="L230" s="101"/>
      <c r="M230" s="100">
        <v>350000</v>
      </c>
      <c r="N230" s="100">
        <v>243378</v>
      </c>
      <c r="O230" s="446">
        <f t="shared" si="11"/>
        <v>69.53657142857142</v>
      </c>
    </row>
    <row r="231" spans="1:15" ht="15">
      <c r="A231" s="10"/>
      <c r="B231" s="22"/>
      <c r="C231" s="22"/>
      <c r="D231" s="22"/>
      <c r="E231" s="22"/>
      <c r="F231" s="22"/>
      <c r="G231" s="22"/>
      <c r="H231" s="22"/>
      <c r="I231" s="25"/>
      <c r="J231" s="109" t="s">
        <v>68</v>
      </c>
      <c r="K231" s="62" t="s">
        <v>148</v>
      </c>
      <c r="L231" s="119"/>
      <c r="M231" s="86">
        <f>ABS(M234)</f>
        <v>65000</v>
      </c>
      <c r="N231" s="86">
        <f>SUM(N234)</f>
        <v>42483</v>
      </c>
      <c r="O231" s="443">
        <f t="shared" si="11"/>
        <v>65.35846153846154</v>
      </c>
    </row>
    <row r="232" spans="1:15" ht="15">
      <c r="A232" s="10"/>
      <c r="B232" s="22"/>
      <c r="C232" s="22"/>
      <c r="D232" s="22"/>
      <c r="E232" s="22"/>
      <c r="F232" s="22"/>
      <c r="G232" s="22"/>
      <c r="H232" s="22"/>
      <c r="I232" s="25"/>
      <c r="J232" s="87" t="s">
        <v>74</v>
      </c>
      <c r="K232" s="88" t="s">
        <v>132</v>
      </c>
      <c r="L232" s="89"/>
      <c r="M232" s="239"/>
      <c r="N232" s="299"/>
      <c r="O232" s="447"/>
    </row>
    <row r="233" spans="1:15" ht="15">
      <c r="A233" s="10"/>
      <c r="B233" s="22"/>
      <c r="C233" s="22"/>
      <c r="D233" s="22"/>
      <c r="E233" s="22"/>
      <c r="F233" s="22"/>
      <c r="G233" s="22"/>
      <c r="H233" s="22"/>
      <c r="I233" s="25"/>
      <c r="J233" s="90" t="s">
        <v>126</v>
      </c>
      <c r="K233" s="112"/>
      <c r="L233" s="91"/>
      <c r="M233" s="238"/>
      <c r="N233" s="298"/>
      <c r="O233" s="445"/>
    </row>
    <row r="234" spans="1:15" ht="15">
      <c r="A234" s="5"/>
      <c r="B234" s="5"/>
      <c r="C234" s="5"/>
      <c r="D234" s="5"/>
      <c r="E234" s="5"/>
      <c r="F234" s="5"/>
      <c r="G234" s="5"/>
      <c r="H234" s="5"/>
      <c r="I234" s="15"/>
      <c r="J234" s="92">
        <v>3</v>
      </c>
      <c r="K234" s="93" t="s">
        <v>43</v>
      </c>
      <c r="L234" s="93"/>
      <c r="M234" s="95">
        <f>ABS(M235)</f>
        <v>65000</v>
      </c>
      <c r="N234" s="100">
        <f>SUM(N235)</f>
        <v>42483</v>
      </c>
      <c r="O234" s="446">
        <f aca="true" t="shared" si="12" ref="O234:O239">AVERAGE(N234/M234*100)</f>
        <v>65.35846153846154</v>
      </c>
    </row>
    <row r="235" spans="1:15" ht="15">
      <c r="A235" s="5"/>
      <c r="B235" s="5"/>
      <c r="C235" s="5"/>
      <c r="D235" s="5"/>
      <c r="E235" s="5"/>
      <c r="F235" s="5"/>
      <c r="G235" s="5"/>
      <c r="H235" s="5"/>
      <c r="I235" s="15"/>
      <c r="J235" s="97">
        <v>32</v>
      </c>
      <c r="K235" s="98" t="s">
        <v>23</v>
      </c>
      <c r="L235" s="98"/>
      <c r="M235" s="100">
        <f>ABS(M236)</f>
        <v>65000</v>
      </c>
      <c r="N235" s="100">
        <f>SUM(N236)</f>
        <v>42483</v>
      </c>
      <c r="O235" s="446">
        <f t="shared" si="12"/>
        <v>65.35846153846154</v>
      </c>
    </row>
    <row r="236" spans="1:15" ht="15">
      <c r="A236" s="5"/>
      <c r="B236" s="5"/>
      <c r="C236" s="5"/>
      <c r="D236" s="5"/>
      <c r="E236" s="5"/>
      <c r="F236" s="5"/>
      <c r="G236" s="5"/>
      <c r="H236" s="5"/>
      <c r="I236" s="15"/>
      <c r="J236" s="97">
        <v>323</v>
      </c>
      <c r="K236" s="98" t="s">
        <v>249</v>
      </c>
      <c r="L236" s="98"/>
      <c r="M236" s="100">
        <f>SUM(M237+M238)</f>
        <v>65000</v>
      </c>
      <c r="N236" s="100">
        <f>SUM(N238+N237)</f>
        <v>42483</v>
      </c>
      <c r="O236" s="446">
        <f t="shared" si="12"/>
        <v>65.35846153846154</v>
      </c>
    </row>
    <row r="237" spans="1:15" ht="15">
      <c r="A237" s="5"/>
      <c r="B237" s="14"/>
      <c r="C237" s="14"/>
      <c r="D237" s="14"/>
      <c r="E237" s="14"/>
      <c r="F237" s="5"/>
      <c r="G237" s="5"/>
      <c r="H237" s="5"/>
      <c r="I237" s="15"/>
      <c r="J237" s="97">
        <v>3234</v>
      </c>
      <c r="K237" s="98" t="s">
        <v>209</v>
      </c>
      <c r="L237" s="98"/>
      <c r="M237" s="100">
        <v>50000</v>
      </c>
      <c r="N237" s="100">
        <v>28108</v>
      </c>
      <c r="O237" s="446">
        <f t="shared" si="12"/>
        <v>56.216</v>
      </c>
    </row>
    <row r="238" spans="1:15" ht="15">
      <c r="A238" s="5"/>
      <c r="B238" s="14"/>
      <c r="C238" s="14"/>
      <c r="D238" s="14"/>
      <c r="E238" s="14"/>
      <c r="F238" s="5"/>
      <c r="G238" s="5"/>
      <c r="H238" s="5"/>
      <c r="I238" s="15"/>
      <c r="J238" s="97">
        <v>3237</v>
      </c>
      <c r="K238" s="107" t="s">
        <v>216</v>
      </c>
      <c r="L238" s="215"/>
      <c r="M238" s="105">
        <v>15000</v>
      </c>
      <c r="N238" s="105">
        <v>14375</v>
      </c>
      <c r="O238" s="446">
        <f t="shared" si="12"/>
        <v>95.83333333333334</v>
      </c>
    </row>
    <row r="239" spans="1:15" ht="15">
      <c r="A239" s="5"/>
      <c r="B239" s="14"/>
      <c r="C239" s="14"/>
      <c r="D239" s="14"/>
      <c r="E239" s="14"/>
      <c r="F239" s="5"/>
      <c r="G239" s="5"/>
      <c r="H239" s="5"/>
      <c r="I239" s="15"/>
      <c r="J239" s="109" t="s">
        <v>67</v>
      </c>
      <c r="K239" s="220" t="s">
        <v>149</v>
      </c>
      <c r="L239" s="124"/>
      <c r="M239" s="86">
        <f>ABS(M242+M249)</f>
        <v>366000</v>
      </c>
      <c r="N239" s="86">
        <f>SUM(N242+N249)</f>
        <v>248595</v>
      </c>
      <c r="O239" s="443">
        <f t="shared" si="12"/>
        <v>67.92213114754098</v>
      </c>
    </row>
    <row r="240" spans="1:15" ht="15">
      <c r="A240" s="5"/>
      <c r="B240" s="14"/>
      <c r="C240" s="14"/>
      <c r="D240" s="14"/>
      <c r="E240" s="14"/>
      <c r="F240" s="5"/>
      <c r="G240" s="5"/>
      <c r="H240" s="5"/>
      <c r="I240" s="15"/>
      <c r="J240" s="87" t="s">
        <v>74</v>
      </c>
      <c r="K240" s="88" t="s">
        <v>160</v>
      </c>
      <c r="L240" s="89"/>
      <c r="M240" s="239"/>
      <c r="N240" s="299"/>
      <c r="O240" s="447"/>
    </row>
    <row r="241" spans="1:15" ht="15">
      <c r="A241" s="5"/>
      <c r="B241" s="14"/>
      <c r="C241" s="14"/>
      <c r="D241" s="14"/>
      <c r="E241" s="14"/>
      <c r="F241" s="5"/>
      <c r="G241" s="5"/>
      <c r="H241" s="5"/>
      <c r="I241" s="15"/>
      <c r="J241" s="90" t="s">
        <v>126</v>
      </c>
      <c r="K241" s="112"/>
      <c r="L241" s="91"/>
      <c r="M241" s="238"/>
      <c r="N241" s="298"/>
      <c r="O241" s="445"/>
    </row>
    <row r="242" spans="1:15" ht="15">
      <c r="A242" s="5"/>
      <c r="B242" s="14"/>
      <c r="C242" s="14"/>
      <c r="D242" s="14"/>
      <c r="E242" s="14"/>
      <c r="F242" s="5"/>
      <c r="G242" s="5"/>
      <c r="H242" s="5"/>
      <c r="I242" s="15"/>
      <c r="J242" s="92">
        <v>3</v>
      </c>
      <c r="K242" s="93" t="s">
        <v>43</v>
      </c>
      <c r="L242" s="93"/>
      <c r="M242" s="95">
        <f>ABS(M243)</f>
        <v>255000</v>
      </c>
      <c r="N242" s="100">
        <f>SUM(N243)</f>
        <v>138849</v>
      </c>
      <c r="O242" s="446">
        <f>AVERAGE(N242/M242*100)</f>
        <v>54.45058823529412</v>
      </c>
    </row>
    <row r="243" spans="1:15" ht="15">
      <c r="A243" s="5"/>
      <c r="B243" s="14"/>
      <c r="C243" s="14"/>
      <c r="D243" s="14"/>
      <c r="E243" s="14"/>
      <c r="F243" s="5"/>
      <c r="G243" s="5"/>
      <c r="H243" s="5"/>
      <c r="I243" s="15"/>
      <c r="J243" s="97">
        <v>32</v>
      </c>
      <c r="K243" s="98" t="s">
        <v>23</v>
      </c>
      <c r="L243" s="98"/>
      <c r="M243" s="100">
        <f>ABS(M244+M247)</f>
        <v>255000</v>
      </c>
      <c r="N243" s="100">
        <f>SUM(N244+N247)</f>
        <v>138849</v>
      </c>
      <c r="O243" s="446">
        <f aca="true" t="shared" si="13" ref="O243:O255">AVERAGE(N243/M243*100)</f>
        <v>54.45058823529412</v>
      </c>
    </row>
    <row r="244" spans="1:15" ht="15">
      <c r="A244" s="5"/>
      <c r="B244" s="14"/>
      <c r="C244" s="14"/>
      <c r="D244" s="14"/>
      <c r="E244" s="14"/>
      <c r="F244" s="5"/>
      <c r="G244" s="5"/>
      <c r="H244" s="5"/>
      <c r="I244" s="15"/>
      <c r="J244" s="97">
        <v>322</v>
      </c>
      <c r="K244" s="98" t="s">
        <v>25</v>
      </c>
      <c r="L244" s="98"/>
      <c r="M244" s="100">
        <f>SUM(M245+M246)</f>
        <v>205000</v>
      </c>
      <c r="N244" s="100">
        <f>SUM(N245+N246)</f>
        <v>137349</v>
      </c>
      <c r="O244" s="446">
        <f t="shared" si="13"/>
        <v>66.99951219512195</v>
      </c>
    </row>
    <row r="245" spans="1:15" ht="15">
      <c r="A245" s="5"/>
      <c r="B245" s="14"/>
      <c r="C245" s="14"/>
      <c r="D245" s="14"/>
      <c r="E245" s="14"/>
      <c r="F245" s="5"/>
      <c r="G245" s="5"/>
      <c r="H245" s="5"/>
      <c r="I245" s="15"/>
      <c r="J245" s="97">
        <v>3223</v>
      </c>
      <c r="K245" s="98" t="s">
        <v>250</v>
      </c>
      <c r="L245" s="98"/>
      <c r="M245" s="100">
        <v>200000</v>
      </c>
      <c r="N245" s="100">
        <v>133496</v>
      </c>
      <c r="O245" s="446">
        <f t="shared" si="13"/>
        <v>66.74799999999999</v>
      </c>
    </row>
    <row r="246" spans="1:15" ht="15">
      <c r="A246" s="5"/>
      <c r="B246" s="14"/>
      <c r="C246" s="14"/>
      <c r="D246" s="14"/>
      <c r="E246" s="14"/>
      <c r="F246" s="5"/>
      <c r="G246" s="5"/>
      <c r="H246" s="5"/>
      <c r="I246" s="15"/>
      <c r="J246" s="97">
        <v>3224</v>
      </c>
      <c r="K246" s="98" t="s">
        <v>348</v>
      </c>
      <c r="L246" s="98"/>
      <c r="M246" s="100">
        <v>5000</v>
      </c>
      <c r="N246" s="100">
        <v>3853</v>
      </c>
      <c r="O246" s="446">
        <f t="shared" si="13"/>
        <v>77.06</v>
      </c>
    </row>
    <row r="247" spans="1:15" ht="15">
      <c r="A247" s="5"/>
      <c r="B247" s="14"/>
      <c r="C247" s="14"/>
      <c r="D247" s="14"/>
      <c r="E247" s="14"/>
      <c r="F247" s="5"/>
      <c r="G247" s="5"/>
      <c r="H247" s="5"/>
      <c r="I247" s="15"/>
      <c r="J247" s="97">
        <v>323</v>
      </c>
      <c r="K247" s="98" t="s">
        <v>251</v>
      </c>
      <c r="L247" s="98"/>
      <c r="M247" s="100">
        <f>SUM(M248)</f>
        <v>50000</v>
      </c>
      <c r="N247" s="100">
        <v>1500</v>
      </c>
      <c r="O247" s="446">
        <f t="shared" si="13"/>
        <v>3</v>
      </c>
    </row>
    <row r="248" spans="1:15" ht="15">
      <c r="A248" s="5"/>
      <c r="B248" s="14"/>
      <c r="C248" s="14"/>
      <c r="D248" s="14"/>
      <c r="E248" s="14"/>
      <c r="F248" s="5"/>
      <c r="G248" s="5"/>
      <c r="H248" s="5"/>
      <c r="I248" s="15"/>
      <c r="J248" s="97">
        <v>3232</v>
      </c>
      <c r="K248" s="98" t="s">
        <v>223</v>
      </c>
      <c r="L248" s="98"/>
      <c r="M248" s="100">
        <v>50000</v>
      </c>
      <c r="N248" s="100">
        <v>1500</v>
      </c>
      <c r="O248" s="446">
        <f t="shared" si="13"/>
        <v>3</v>
      </c>
    </row>
    <row r="249" spans="1:15" ht="15">
      <c r="A249" s="5"/>
      <c r="B249" s="14"/>
      <c r="C249" s="14"/>
      <c r="D249" s="14"/>
      <c r="E249" s="14"/>
      <c r="F249" s="5"/>
      <c r="G249" s="5"/>
      <c r="H249" s="5"/>
      <c r="I249" s="15"/>
      <c r="J249" s="97">
        <v>4</v>
      </c>
      <c r="K249" s="107" t="s">
        <v>4</v>
      </c>
      <c r="L249" s="215"/>
      <c r="M249" s="105">
        <f>SUM(M250+M253)</f>
        <v>111000</v>
      </c>
      <c r="N249" s="105">
        <f>SUM(N250+N253)</f>
        <v>109746</v>
      </c>
      <c r="O249" s="446">
        <f t="shared" si="13"/>
        <v>98.87027027027027</v>
      </c>
    </row>
    <row r="250" spans="1:15" ht="15">
      <c r="A250" s="5"/>
      <c r="B250" s="14"/>
      <c r="C250" s="14"/>
      <c r="D250" s="14"/>
      <c r="E250" s="14"/>
      <c r="F250" s="5"/>
      <c r="G250" s="5"/>
      <c r="H250" s="5"/>
      <c r="I250" s="15"/>
      <c r="J250" s="97">
        <v>42</v>
      </c>
      <c r="K250" s="107" t="s">
        <v>34</v>
      </c>
      <c r="L250" s="215"/>
      <c r="M250" s="105">
        <f>SUM(M251)</f>
        <v>15000</v>
      </c>
      <c r="N250" s="105">
        <v>14528</v>
      </c>
      <c r="O250" s="446">
        <f t="shared" si="13"/>
        <v>96.85333333333334</v>
      </c>
    </row>
    <row r="251" spans="1:15" ht="15">
      <c r="A251" s="5"/>
      <c r="B251" s="14"/>
      <c r="C251" s="14"/>
      <c r="D251" s="14"/>
      <c r="E251" s="14"/>
      <c r="F251" s="5"/>
      <c r="G251" s="5"/>
      <c r="H251" s="5"/>
      <c r="I251" s="15"/>
      <c r="J251" s="97">
        <v>422</v>
      </c>
      <c r="K251" s="107" t="s">
        <v>36</v>
      </c>
      <c r="L251" s="215"/>
      <c r="M251" s="105">
        <f>SUM(M252)</f>
        <v>15000</v>
      </c>
      <c r="N251" s="105">
        <v>14528</v>
      </c>
      <c r="O251" s="446">
        <f t="shared" si="13"/>
        <v>96.85333333333334</v>
      </c>
    </row>
    <row r="252" spans="1:15" ht="15">
      <c r="A252" s="5"/>
      <c r="B252" s="14"/>
      <c r="C252" s="14"/>
      <c r="D252" s="14"/>
      <c r="E252" s="14"/>
      <c r="F252" s="5"/>
      <c r="G252" s="5"/>
      <c r="H252" s="5"/>
      <c r="I252" s="15"/>
      <c r="J252" s="97">
        <v>4227</v>
      </c>
      <c r="K252" s="107" t="s">
        <v>256</v>
      </c>
      <c r="L252" s="215"/>
      <c r="M252" s="105">
        <v>15000</v>
      </c>
      <c r="N252" s="105">
        <v>14528</v>
      </c>
      <c r="O252" s="446">
        <f t="shared" si="13"/>
        <v>96.85333333333334</v>
      </c>
    </row>
    <row r="253" spans="1:15" ht="15">
      <c r="A253" s="5"/>
      <c r="B253" s="14"/>
      <c r="C253" s="14"/>
      <c r="D253" s="14"/>
      <c r="E253" s="14"/>
      <c r="F253" s="5"/>
      <c r="G253" s="5"/>
      <c r="H253" s="5"/>
      <c r="I253" s="15"/>
      <c r="J253" s="97">
        <v>45</v>
      </c>
      <c r="K253" s="107" t="s">
        <v>414</v>
      </c>
      <c r="L253" s="215"/>
      <c r="M253" s="105">
        <f>SUM(M254)</f>
        <v>96000</v>
      </c>
      <c r="N253" s="105">
        <v>95218</v>
      </c>
      <c r="O253" s="446">
        <f t="shared" si="13"/>
        <v>99.18541666666667</v>
      </c>
    </row>
    <row r="254" spans="1:15" ht="15">
      <c r="A254" s="5"/>
      <c r="B254" s="14"/>
      <c r="C254" s="14"/>
      <c r="D254" s="14"/>
      <c r="E254" s="14"/>
      <c r="F254" s="5"/>
      <c r="G254" s="5"/>
      <c r="H254" s="5"/>
      <c r="I254" s="15"/>
      <c r="J254" s="97">
        <v>451</v>
      </c>
      <c r="K254" s="107" t="s">
        <v>150</v>
      </c>
      <c r="L254" s="215"/>
      <c r="M254" s="105">
        <f>SUM(M255)</f>
        <v>96000</v>
      </c>
      <c r="N254" s="105">
        <v>95218</v>
      </c>
      <c r="O254" s="446">
        <f t="shared" si="13"/>
        <v>99.18541666666667</v>
      </c>
    </row>
    <row r="255" spans="1:15" ht="15">
      <c r="A255" s="5"/>
      <c r="B255" s="14"/>
      <c r="C255" s="14"/>
      <c r="D255" s="14"/>
      <c r="E255" s="14"/>
      <c r="F255" s="5"/>
      <c r="G255" s="5"/>
      <c r="H255" s="5"/>
      <c r="I255" s="15"/>
      <c r="J255" s="97">
        <v>4511</v>
      </c>
      <c r="K255" s="107" t="s">
        <v>150</v>
      </c>
      <c r="L255" s="215"/>
      <c r="M255" s="105">
        <v>96000</v>
      </c>
      <c r="N255" s="105">
        <v>95218</v>
      </c>
      <c r="O255" s="446">
        <f t="shared" si="13"/>
        <v>99.18541666666667</v>
      </c>
    </row>
    <row r="256" spans="1:15" ht="15">
      <c r="A256" s="5"/>
      <c r="B256" s="14"/>
      <c r="C256" s="14"/>
      <c r="D256" s="14"/>
      <c r="E256" s="14"/>
      <c r="F256" s="5"/>
      <c r="G256" s="5"/>
      <c r="H256" s="5"/>
      <c r="I256" s="15"/>
      <c r="J256" s="109" t="s">
        <v>67</v>
      </c>
      <c r="K256" s="62" t="s">
        <v>272</v>
      </c>
      <c r="L256" s="119"/>
      <c r="M256" s="86">
        <f>ABS(M259+M267)</f>
        <v>180000</v>
      </c>
      <c r="N256" s="86">
        <f>SUM(N259+N267)</f>
        <v>132580</v>
      </c>
      <c r="O256" s="443">
        <f>AVERAGE(N256/M256*100)</f>
        <v>73.65555555555555</v>
      </c>
    </row>
    <row r="257" spans="1:15" ht="15">
      <c r="A257" s="5"/>
      <c r="B257" s="14"/>
      <c r="C257" s="14"/>
      <c r="D257" s="14"/>
      <c r="E257" s="14"/>
      <c r="F257" s="5"/>
      <c r="G257" s="5"/>
      <c r="H257" s="5"/>
      <c r="I257" s="15"/>
      <c r="J257" s="87" t="s">
        <v>74</v>
      </c>
      <c r="K257" s="88" t="s">
        <v>73</v>
      </c>
      <c r="L257" s="89"/>
      <c r="M257" s="239"/>
      <c r="N257" s="299"/>
      <c r="O257" s="447"/>
    </row>
    <row r="258" spans="1:15" ht="15">
      <c r="A258" s="5"/>
      <c r="B258" s="14"/>
      <c r="C258" s="14"/>
      <c r="D258" s="14"/>
      <c r="E258" s="14"/>
      <c r="F258" s="5"/>
      <c r="G258" s="5"/>
      <c r="H258" s="5"/>
      <c r="I258" s="15"/>
      <c r="J258" s="90" t="s">
        <v>130</v>
      </c>
      <c r="K258" s="112"/>
      <c r="L258" s="91"/>
      <c r="M258" s="238"/>
      <c r="N258" s="298"/>
      <c r="O258" s="445"/>
    </row>
    <row r="259" spans="1:15" ht="15">
      <c r="A259" s="5"/>
      <c r="B259" s="14"/>
      <c r="C259" s="14"/>
      <c r="D259" s="14"/>
      <c r="E259" s="14"/>
      <c r="F259" s="5"/>
      <c r="G259" s="5"/>
      <c r="H259" s="5"/>
      <c r="I259" s="15"/>
      <c r="J259" s="144">
        <v>3</v>
      </c>
      <c r="K259" s="139" t="s">
        <v>43</v>
      </c>
      <c r="L259" s="93"/>
      <c r="M259" s="95">
        <f>ABS(M260)</f>
        <v>140000</v>
      </c>
      <c r="N259" s="100">
        <f>SUM(N260+N263)</f>
        <v>95080</v>
      </c>
      <c r="O259" s="446">
        <f>AVERAGE(N259/M259*100)</f>
        <v>67.91428571428571</v>
      </c>
    </row>
    <row r="260" spans="1:15" ht="15">
      <c r="A260" s="5"/>
      <c r="B260" s="14"/>
      <c r="C260" s="14"/>
      <c r="D260" s="14"/>
      <c r="E260" s="14"/>
      <c r="F260" s="5"/>
      <c r="G260" s="5"/>
      <c r="H260" s="5"/>
      <c r="I260" s="15"/>
      <c r="J260" s="145">
        <v>32</v>
      </c>
      <c r="K260" s="136" t="s">
        <v>44</v>
      </c>
      <c r="L260" s="136"/>
      <c r="M260" s="100">
        <f>SUM(M261+M263+M265)</f>
        <v>140000</v>
      </c>
      <c r="N260" s="100">
        <f>AVERAGE(N261)</f>
        <v>39849</v>
      </c>
      <c r="O260" s="446">
        <f aca="true" t="shared" si="14" ref="O260:O270">AVERAGE(N260/M260*100)</f>
        <v>28.463571428571427</v>
      </c>
    </row>
    <row r="261" spans="1:15" ht="15">
      <c r="A261" s="5"/>
      <c r="B261" s="14"/>
      <c r="C261" s="14"/>
      <c r="D261" s="14"/>
      <c r="E261" s="14"/>
      <c r="F261" s="5"/>
      <c r="G261" s="5"/>
      <c r="H261" s="5"/>
      <c r="I261" s="15"/>
      <c r="J261" s="145">
        <v>322</v>
      </c>
      <c r="K261" s="136" t="s">
        <v>25</v>
      </c>
      <c r="L261" s="136"/>
      <c r="M261" s="100">
        <f>SUM(M262)</f>
        <v>80000</v>
      </c>
      <c r="N261" s="100">
        <v>39849</v>
      </c>
      <c r="O261" s="446">
        <f t="shared" si="14"/>
        <v>49.81125</v>
      </c>
    </row>
    <row r="262" spans="1:15" ht="15">
      <c r="A262" s="5"/>
      <c r="B262" s="14"/>
      <c r="C262" s="14"/>
      <c r="D262" s="14"/>
      <c r="E262" s="14"/>
      <c r="F262" s="5"/>
      <c r="G262" s="5"/>
      <c r="H262" s="5"/>
      <c r="I262" s="15"/>
      <c r="J262" s="145">
        <v>3223</v>
      </c>
      <c r="K262" s="153" t="s">
        <v>235</v>
      </c>
      <c r="L262" s="136"/>
      <c r="M262" s="100">
        <v>80000</v>
      </c>
      <c r="N262" s="100">
        <v>39849</v>
      </c>
      <c r="O262" s="446">
        <f t="shared" si="14"/>
        <v>49.81125</v>
      </c>
    </row>
    <row r="263" spans="1:15" ht="15">
      <c r="A263" s="5"/>
      <c r="B263" s="14"/>
      <c r="C263" s="14"/>
      <c r="D263" s="14"/>
      <c r="E263" s="14"/>
      <c r="F263" s="5"/>
      <c r="G263" s="5"/>
      <c r="H263" s="5"/>
      <c r="I263" s="15"/>
      <c r="J263" s="145">
        <v>323</v>
      </c>
      <c r="K263" s="136" t="s">
        <v>26</v>
      </c>
      <c r="L263" s="136"/>
      <c r="M263" s="100">
        <f>SUM(M264)</f>
        <v>50000</v>
      </c>
      <c r="N263" s="100">
        <v>55231</v>
      </c>
      <c r="O263" s="446">
        <f t="shared" si="14"/>
        <v>110.46199999999999</v>
      </c>
    </row>
    <row r="264" spans="1:15" ht="15">
      <c r="A264" s="5"/>
      <c r="B264" s="14"/>
      <c r="C264" s="14"/>
      <c r="D264" s="14"/>
      <c r="E264" s="14"/>
      <c r="F264" s="5"/>
      <c r="G264" s="5"/>
      <c r="H264" s="5"/>
      <c r="I264" s="15"/>
      <c r="J264" s="145">
        <v>3234</v>
      </c>
      <c r="K264" s="136" t="s">
        <v>209</v>
      </c>
      <c r="L264" s="136"/>
      <c r="M264" s="100">
        <v>50000</v>
      </c>
      <c r="N264" s="100">
        <v>55231</v>
      </c>
      <c r="O264" s="446">
        <f t="shared" si="14"/>
        <v>110.46199999999999</v>
      </c>
    </row>
    <row r="265" spans="1:15" ht="15">
      <c r="A265" s="5"/>
      <c r="B265" s="14"/>
      <c r="C265" s="14"/>
      <c r="D265" s="14"/>
      <c r="E265" s="14"/>
      <c r="F265" s="5"/>
      <c r="G265" s="5"/>
      <c r="H265" s="5"/>
      <c r="I265" s="15"/>
      <c r="J265" s="145">
        <v>329</v>
      </c>
      <c r="K265" s="136" t="s">
        <v>27</v>
      </c>
      <c r="L265" s="136"/>
      <c r="M265" s="100">
        <f>SUM(M266)</f>
        <v>10000</v>
      </c>
      <c r="N265" s="100">
        <v>0</v>
      </c>
      <c r="O265" s="446">
        <f t="shared" si="14"/>
        <v>0</v>
      </c>
    </row>
    <row r="266" spans="1:15" ht="15">
      <c r="A266" s="5"/>
      <c r="B266" s="14"/>
      <c r="C266" s="14"/>
      <c r="D266" s="14"/>
      <c r="E266" s="14"/>
      <c r="F266" s="5"/>
      <c r="G266" s="5"/>
      <c r="H266" s="5"/>
      <c r="I266" s="15"/>
      <c r="J266" s="145">
        <v>3299</v>
      </c>
      <c r="K266" s="153" t="s">
        <v>27</v>
      </c>
      <c r="L266" s="98"/>
      <c r="M266" s="100">
        <v>10000</v>
      </c>
      <c r="N266" s="100">
        <v>0</v>
      </c>
      <c r="O266" s="446">
        <f t="shared" si="14"/>
        <v>0</v>
      </c>
    </row>
    <row r="267" spans="1:15" ht="15">
      <c r="A267" s="5"/>
      <c r="B267" s="14"/>
      <c r="C267" s="14"/>
      <c r="D267" s="14"/>
      <c r="E267" s="14"/>
      <c r="F267" s="5"/>
      <c r="G267" s="5"/>
      <c r="H267" s="5"/>
      <c r="I267" s="15"/>
      <c r="J267" s="145">
        <v>4</v>
      </c>
      <c r="K267" s="107" t="s">
        <v>4</v>
      </c>
      <c r="L267" s="215"/>
      <c r="M267" s="105">
        <f>SUM(M268)</f>
        <v>40000</v>
      </c>
      <c r="N267" s="105">
        <v>37500</v>
      </c>
      <c r="O267" s="446">
        <f t="shared" si="14"/>
        <v>93.75</v>
      </c>
    </row>
    <row r="268" spans="1:15" ht="15">
      <c r="A268" s="5"/>
      <c r="B268" s="14"/>
      <c r="C268" s="14"/>
      <c r="D268" s="14"/>
      <c r="E268" s="14"/>
      <c r="F268" s="5"/>
      <c r="G268" s="5"/>
      <c r="H268" s="5"/>
      <c r="I268" s="15"/>
      <c r="J268" s="145">
        <v>45</v>
      </c>
      <c r="K268" s="107" t="s">
        <v>414</v>
      </c>
      <c r="L268" s="215"/>
      <c r="M268" s="105">
        <f>SUM(M269)</f>
        <v>40000</v>
      </c>
      <c r="N268" s="105">
        <v>37500</v>
      </c>
      <c r="O268" s="446">
        <f t="shared" si="14"/>
        <v>93.75</v>
      </c>
    </row>
    <row r="269" spans="1:15" ht="15">
      <c r="A269" s="5"/>
      <c r="B269" s="14"/>
      <c r="C269" s="14"/>
      <c r="D269" s="14"/>
      <c r="E269" s="14"/>
      <c r="F269" s="5"/>
      <c r="G269" s="5"/>
      <c r="H269" s="5"/>
      <c r="I269" s="15"/>
      <c r="J269" s="145">
        <v>451</v>
      </c>
      <c r="K269" s="107" t="s">
        <v>150</v>
      </c>
      <c r="L269" s="215"/>
      <c r="M269" s="105">
        <f>SUM(M270)</f>
        <v>40000</v>
      </c>
      <c r="N269" s="105">
        <v>37500</v>
      </c>
      <c r="O269" s="446">
        <f t="shared" si="14"/>
        <v>93.75</v>
      </c>
    </row>
    <row r="270" spans="1:15" ht="15">
      <c r="A270" s="5"/>
      <c r="B270" s="14"/>
      <c r="C270" s="14"/>
      <c r="D270" s="14"/>
      <c r="E270" s="14"/>
      <c r="F270" s="5"/>
      <c r="G270" s="5"/>
      <c r="H270" s="5"/>
      <c r="I270" s="15"/>
      <c r="J270" s="145">
        <v>4511</v>
      </c>
      <c r="K270" s="107" t="s">
        <v>150</v>
      </c>
      <c r="L270" s="215"/>
      <c r="M270" s="105">
        <v>40000</v>
      </c>
      <c r="N270" s="105">
        <v>37500</v>
      </c>
      <c r="O270" s="446">
        <f t="shared" si="14"/>
        <v>93.75</v>
      </c>
    </row>
    <row r="271" spans="1:15" ht="15">
      <c r="A271" s="5"/>
      <c r="B271" s="14"/>
      <c r="C271" s="14"/>
      <c r="D271" s="14"/>
      <c r="E271" s="14"/>
      <c r="F271" s="5"/>
      <c r="G271" s="5"/>
      <c r="H271" s="5"/>
      <c r="I271" s="15"/>
      <c r="J271" s="183" t="s">
        <v>67</v>
      </c>
      <c r="K271" s="150" t="s">
        <v>280</v>
      </c>
      <c r="L271" s="150"/>
      <c r="M271" s="111">
        <f>SUM(M274)</f>
        <v>160000</v>
      </c>
      <c r="N271" s="111">
        <f>SUM(N274)</f>
        <v>122661</v>
      </c>
      <c r="O271" s="460">
        <f>AVERAGE(N271/M271*100)</f>
        <v>76.663125</v>
      </c>
    </row>
    <row r="272" spans="1:15" ht="15">
      <c r="A272" s="5"/>
      <c r="B272" s="14"/>
      <c r="C272" s="14"/>
      <c r="D272" s="14"/>
      <c r="E272" s="14"/>
      <c r="F272" s="5"/>
      <c r="G272" s="5"/>
      <c r="H272" s="5"/>
      <c r="I272" s="15"/>
      <c r="J272" s="87" t="s">
        <v>74</v>
      </c>
      <c r="K272" s="88" t="s">
        <v>122</v>
      </c>
      <c r="L272" s="89"/>
      <c r="M272" s="239"/>
      <c r="N272" s="299"/>
      <c r="O272" s="447"/>
    </row>
    <row r="273" spans="1:15" ht="15">
      <c r="A273" s="5"/>
      <c r="B273" s="14"/>
      <c r="C273" s="14"/>
      <c r="D273" s="14"/>
      <c r="E273" s="14"/>
      <c r="F273" s="5"/>
      <c r="G273" s="5"/>
      <c r="H273" s="5"/>
      <c r="I273" s="15"/>
      <c r="J273" s="90" t="s">
        <v>126</v>
      </c>
      <c r="K273" s="112"/>
      <c r="L273" s="91"/>
      <c r="M273" s="238"/>
      <c r="N273" s="298"/>
      <c r="O273" s="445"/>
    </row>
    <row r="274" spans="1:15" ht="15">
      <c r="A274" s="5"/>
      <c r="B274" s="14"/>
      <c r="C274" s="14"/>
      <c r="D274" s="14"/>
      <c r="E274" s="14"/>
      <c r="F274" s="5"/>
      <c r="G274" s="5"/>
      <c r="H274" s="5"/>
      <c r="I274" s="15"/>
      <c r="J274" s="92">
        <v>3</v>
      </c>
      <c r="K274" s="93" t="s">
        <v>43</v>
      </c>
      <c r="L274" s="93"/>
      <c r="M274" s="95">
        <f>SUM(M275)</f>
        <v>160000</v>
      </c>
      <c r="N274" s="100">
        <f>SUM(N275)</f>
        <v>122661</v>
      </c>
      <c r="O274" s="446">
        <f>AVERAGE(N274/M274*100)</f>
        <v>76.663125</v>
      </c>
    </row>
    <row r="275" spans="1:15" ht="15">
      <c r="A275" s="5"/>
      <c r="B275" s="14"/>
      <c r="C275" s="14"/>
      <c r="D275" s="14"/>
      <c r="E275" s="14"/>
      <c r="F275" s="5"/>
      <c r="G275" s="5"/>
      <c r="H275" s="5"/>
      <c r="I275" s="15"/>
      <c r="J275" s="97">
        <v>32</v>
      </c>
      <c r="K275" s="98" t="s">
        <v>23</v>
      </c>
      <c r="L275" s="98"/>
      <c r="M275" s="100">
        <f>SUM(M276)</f>
        <v>160000</v>
      </c>
      <c r="N275" s="100">
        <v>122661</v>
      </c>
      <c r="O275" s="446">
        <f>AVERAGE(N275/M275*100)</f>
        <v>76.663125</v>
      </c>
    </row>
    <row r="276" spans="1:15" ht="15">
      <c r="A276" s="5"/>
      <c r="B276" s="14"/>
      <c r="C276" s="14"/>
      <c r="D276" s="14"/>
      <c r="E276" s="14"/>
      <c r="F276" s="5"/>
      <c r="G276" s="5"/>
      <c r="H276" s="5"/>
      <c r="I276" s="15"/>
      <c r="J276" s="97">
        <v>323</v>
      </c>
      <c r="K276" s="98" t="s">
        <v>252</v>
      </c>
      <c r="L276" s="98"/>
      <c r="M276" s="100">
        <f>SUM(M277)</f>
        <v>160000</v>
      </c>
      <c r="N276" s="100">
        <v>122661</v>
      </c>
      <c r="O276" s="446">
        <f>AVERAGE(N276/M276*100)</f>
        <v>76.663125</v>
      </c>
    </row>
    <row r="277" spans="1:15" ht="15">
      <c r="A277" s="5"/>
      <c r="B277" s="14"/>
      <c r="C277" s="14"/>
      <c r="D277" s="14"/>
      <c r="E277" s="14"/>
      <c r="F277" s="5"/>
      <c r="G277" s="5"/>
      <c r="H277" s="5"/>
      <c r="I277" s="15"/>
      <c r="J277" s="97">
        <v>3232</v>
      </c>
      <c r="K277" s="98" t="s">
        <v>224</v>
      </c>
      <c r="L277" s="98"/>
      <c r="M277" s="100">
        <v>160000</v>
      </c>
      <c r="N277" s="100">
        <v>122661</v>
      </c>
      <c r="O277" s="446">
        <f>AVERAGE(N277/M277*100)</f>
        <v>76.663125</v>
      </c>
    </row>
    <row r="278" spans="1:15" ht="15">
      <c r="A278" s="5"/>
      <c r="B278" s="14"/>
      <c r="C278" s="14"/>
      <c r="D278" s="14"/>
      <c r="E278" s="14"/>
      <c r="F278" s="5"/>
      <c r="G278" s="5"/>
      <c r="H278" s="5"/>
      <c r="I278" s="15"/>
      <c r="J278" s="142" t="s">
        <v>296</v>
      </c>
      <c r="K278" s="83"/>
      <c r="L278" s="148"/>
      <c r="M278" s="86">
        <f>SUM(M281)</f>
        <v>20000</v>
      </c>
      <c r="N278" s="86">
        <v>0</v>
      </c>
      <c r="O278" s="443">
        <f>AVERAGE(N278/M278*100)</f>
        <v>0</v>
      </c>
    </row>
    <row r="279" spans="1:15" ht="15">
      <c r="A279" s="5"/>
      <c r="B279" s="14"/>
      <c r="C279" s="14"/>
      <c r="D279" s="14"/>
      <c r="E279" s="14"/>
      <c r="F279" s="5"/>
      <c r="G279" s="5"/>
      <c r="H279" s="5"/>
      <c r="I279" s="15"/>
      <c r="J279" s="218" t="s">
        <v>114</v>
      </c>
      <c r="K279" s="182" t="s">
        <v>164</v>
      </c>
      <c r="L279" s="305"/>
      <c r="M279" s="188"/>
      <c r="N279" s="303"/>
      <c r="O279" s="450"/>
    </row>
    <row r="280" spans="1:15" ht="15">
      <c r="A280" s="5"/>
      <c r="B280" s="14"/>
      <c r="C280" s="14"/>
      <c r="D280" s="14"/>
      <c r="E280" s="14"/>
      <c r="F280" s="5"/>
      <c r="G280" s="5"/>
      <c r="H280" s="5"/>
      <c r="I280" s="15"/>
      <c r="J280" s="295" t="s">
        <v>126</v>
      </c>
      <c r="K280" s="112"/>
      <c r="L280" s="128"/>
      <c r="M280" s="237"/>
      <c r="N280" s="302"/>
      <c r="O280" s="451"/>
    </row>
    <row r="281" spans="1:15" ht="15">
      <c r="A281" s="5"/>
      <c r="B281" s="14"/>
      <c r="C281" s="14"/>
      <c r="D281" s="14"/>
      <c r="E281" s="14"/>
      <c r="F281" s="5"/>
      <c r="G281" s="5"/>
      <c r="H281" s="5"/>
      <c r="I281" s="15"/>
      <c r="J281" s="117">
        <v>3</v>
      </c>
      <c r="K281" s="93" t="s">
        <v>43</v>
      </c>
      <c r="L281" s="93"/>
      <c r="M281" s="95">
        <f>SUM(M282)</f>
        <v>20000</v>
      </c>
      <c r="N281" s="100">
        <v>0</v>
      </c>
      <c r="O281" s="446">
        <f aca="true" t="shared" si="15" ref="O281:O286">AVERAGE(N281/M281*100)</f>
        <v>0</v>
      </c>
    </row>
    <row r="282" spans="1:15" ht="15">
      <c r="A282" s="5"/>
      <c r="B282" s="14"/>
      <c r="C282" s="14"/>
      <c r="D282" s="14"/>
      <c r="E282" s="14"/>
      <c r="F282" s="5"/>
      <c r="G282" s="5"/>
      <c r="H282" s="5"/>
      <c r="I282" s="15"/>
      <c r="J282" s="113">
        <v>32</v>
      </c>
      <c r="K282" s="98" t="s">
        <v>23</v>
      </c>
      <c r="L282" s="98"/>
      <c r="M282" s="100">
        <f>SUM(M283)</f>
        <v>20000</v>
      </c>
      <c r="N282" s="100">
        <v>0</v>
      </c>
      <c r="O282" s="446">
        <f t="shared" si="15"/>
        <v>0</v>
      </c>
    </row>
    <row r="283" spans="1:15" ht="15">
      <c r="A283" s="5"/>
      <c r="B283" s="14"/>
      <c r="C283" s="14"/>
      <c r="D283" s="14"/>
      <c r="E283" s="14"/>
      <c r="F283" s="5"/>
      <c r="G283" s="5"/>
      <c r="H283" s="5"/>
      <c r="I283" s="15"/>
      <c r="J283" s="113">
        <v>323</v>
      </c>
      <c r="K283" s="98" t="s">
        <v>252</v>
      </c>
      <c r="L283" s="98"/>
      <c r="M283" s="100">
        <f>SUM(M284)</f>
        <v>20000</v>
      </c>
      <c r="N283" s="100">
        <v>0</v>
      </c>
      <c r="O283" s="446">
        <f t="shared" si="15"/>
        <v>0</v>
      </c>
    </row>
    <row r="284" spans="1:15" ht="15">
      <c r="A284" s="5"/>
      <c r="B284" s="14"/>
      <c r="C284" s="14"/>
      <c r="D284" s="14"/>
      <c r="E284" s="14"/>
      <c r="F284" s="5"/>
      <c r="G284" s="5"/>
      <c r="H284" s="5"/>
      <c r="I284" s="15"/>
      <c r="J284" s="113">
        <v>3232</v>
      </c>
      <c r="K284" s="98" t="s">
        <v>26</v>
      </c>
      <c r="L284" s="98"/>
      <c r="M284" s="100">
        <v>20000</v>
      </c>
      <c r="N284" s="100">
        <v>0</v>
      </c>
      <c r="O284" s="446">
        <f t="shared" si="15"/>
        <v>0</v>
      </c>
    </row>
    <row r="285" spans="1:15" ht="15">
      <c r="A285" s="32"/>
      <c r="B285" s="27"/>
      <c r="C285" s="27"/>
      <c r="D285" s="27"/>
      <c r="E285" s="27"/>
      <c r="F285" s="27"/>
      <c r="G285" s="27"/>
      <c r="H285" s="27"/>
      <c r="I285" s="27"/>
      <c r="J285" s="533" t="s">
        <v>165</v>
      </c>
      <c r="K285" s="533"/>
      <c r="L285" s="533"/>
      <c r="M285" s="241">
        <f>SUM(M286+M296+M303+M313+M320+M341+M353+M360+M367+M391+M398+M384)</f>
        <v>3308000</v>
      </c>
      <c r="N285" s="241">
        <f>SUM(N286+N341+N384+N391)</f>
        <v>554272</v>
      </c>
      <c r="O285" s="453">
        <f t="shared" si="15"/>
        <v>16.755501813784765</v>
      </c>
    </row>
    <row r="286" spans="1:15" ht="15">
      <c r="A286" s="30"/>
      <c r="B286" s="28"/>
      <c r="C286" s="28"/>
      <c r="D286" s="28"/>
      <c r="E286" s="28"/>
      <c r="F286" s="28"/>
      <c r="G286" s="28"/>
      <c r="H286" s="28"/>
      <c r="I286" s="28"/>
      <c r="J286" s="125" t="s">
        <v>162</v>
      </c>
      <c r="K286" s="125"/>
      <c r="L286" s="125"/>
      <c r="M286" s="127">
        <f>ABS(M289)</f>
        <v>600000</v>
      </c>
      <c r="N286" s="127">
        <f>SUM(N289)</f>
        <v>61012</v>
      </c>
      <c r="O286" s="456">
        <f t="shared" si="15"/>
        <v>10.168666666666667</v>
      </c>
    </row>
    <row r="287" spans="1:15" ht="15">
      <c r="A287" s="29"/>
      <c r="B287" s="28"/>
      <c r="C287" s="28"/>
      <c r="D287" s="28"/>
      <c r="E287" s="28"/>
      <c r="F287" s="28"/>
      <c r="G287" s="28"/>
      <c r="H287" s="28"/>
      <c r="I287" s="31"/>
      <c r="J287" s="542" t="s">
        <v>135</v>
      </c>
      <c r="K287" s="543"/>
      <c r="L287" s="543"/>
      <c r="M287" s="239"/>
      <c r="N287" s="299"/>
      <c r="O287" s="447"/>
    </row>
    <row r="288" spans="1:15" ht="15">
      <c r="A288" s="29"/>
      <c r="B288" s="28"/>
      <c r="C288" s="28"/>
      <c r="D288" s="28"/>
      <c r="E288" s="28"/>
      <c r="F288" s="28"/>
      <c r="G288" s="28"/>
      <c r="H288" s="28"/>
      <c r="I288" s="31"/>
      <c r="J288" s="90" t="s">
        <v>47</v>
      </c>
      <c r="K288" s="296"/>
      <c r="L288" s="296"/>
      <c r="M288" s="238"/>
      <c r="N288" s="298"/>
      <c r="O288" s="445"/>
    </row>
    <row r="289" spans="1:15" ht="15">
      <c r="A289" s="5"/>
      <c r="B289" s="5"/>
      <c r="C289" s="5"/>
      <c r="D289" s="5"/>
      <c r="E289" s="5"/>
      <c r="F289" s="5"/>
      <c r="G289" s="5"/>
      <c r="H289" s="5"/>
      <c r="I289" s="15"/>
      <c r="J289" s="92">
        <v>4</v>
      </c>
      <c r="K289" s="93" t="s">
        <v>50</v>
      </c>
      <c r="L289" s="96"/>
      <c r="M289" s="95">
        <f>ABS(M290)</f>
        <v>600000</v>
      </c>
      <c r="N289" s="100">
        <f>SUM(N290+N293)</f>
        <v>61012</v>
      </c>
      <c r="O289" s="457">
        <f>AVERAGE(N289/M289*100)</f>
        <v>10.168666666666667</v>
      </c>
    </row>
    <row r="290" spans="1:15" ht="15">
      <c r="A290" s="18"/>
      <c r="B290" s="5"/>
      <c r="C290" s="5"/>
      <c r="D290" s="14"/>
      <c r="E290" s="14"/>
      <c r="F290" s="5"/>
      <c r="G290" s="5"/>
      <c r="H290" s="5"/>
      <c r="I290" s="15"/>
      <c r="J290" s="97">
        <v>42</v>
      </c>
      <c r="K290" s="98" t="s">
        <v>48</v>
      </c>
      <c r="L290" s="101"/>
      <c r="M290" s="100">
        <f>SUM(M291)</f>
        <v>600000</v>
      </c>
      <c r="N290" s="100">
        <v>50362</v>
      </c>
      <c r="O290" s="457">
        <f>AVERAGE(N290/M290*100)</f>
        <v>8.393666666666668</v>
      </c>
    </row>
    <row r="291" spans="1:15" ht="15">
      <c r="A291" s="18"/>
      <c r="B291" s="5"/>
      <c r="C291" s="5"/>
      <c r="D291" s="14"/>
      <c r="E291" s="14"/>
      <c r="F291" s="5"/>
      <c r="G291" s="5"/>
      <c r="H291" s="5"/>
      <c r="I291" s="15"/>
      <c r="J291" s="97">
        <v>421</v>
      </c>
      <c r="K291" s="98" t="s">
        <v>35</v>
      </c>
      <c r="L291" s="101"/>
      <c r="M291" s="100">
        <f>SUM(M292)</f>
        <v>600000</v>
      </c>
      <c r="N291" s="100">
        <v>50362</v>
      </c>
      <c r="O291" s="457">
        <f>AVERAGE(N291/M291*100)</f>
        <v>8.393666666666668</v>
      </c>
    </row>
    <row r="292" spans="1:15" ht="15">
      <c r="A292" s="18"/>
      <c r="B292" s="5"/>
      <c r="C292" s="5"/>
      <c r="D292" s="14"/>
      <c r="E292" s="14"/>
      <c r="F292" s="5"/>
      <c r="G292" s="5"/>
      <c r="H292" s="5"/>
      <c r="I292" s="15"/>
      <c r="J292" s="102">
        <v>4213</v>
      </c>
      <c r="K292" s="103" t="s">
        <v>253</v>
      </c>
      <c r="L292" s="108"/>
      <c r="M292" s="105">
        <v>600000</v>
      </c>
      <c r="N292" s="100">
        <v>50362</v>
      </c>
      <c r="O292" s="457">
        <f>AVERAGE(N292/M292*100)</f>
        <v>8.393666666666668</v>
      </c>
    </row>
    <row r="293" spans="1:15" ht="15">
      <c r="A293" s="18"/>
      <c r="B293" s="5"/>
      <c r="C293" s="5"/>
      <c r="D293" s="14"/>
      <c r="E293" s="14"/>
      <c r="F293" s="5"/>
      <c r="G293" s="5"/>
      <c r="H293" s="5"/>
      <c r="I293" s="15"/>
      <c r="J293" s="102">
        <v>45</v>
      </c>
      <c r="K293" s="103" t="s">
        <v>414</v>
      </c>
      <c r="L293" s="108"/>
      <c r="M293" s="105">
        <v>0</v>
      </c>
      <c r="N293" s="105">
        <v>10650</v>
      </c>
      <c r="O293" s="457">
        <v>0</v>
      </c>
    </row>
    <row r="294" spans="1:15" ht="15">
      <c r="A294" s="18"/>
      <c r="B294" s="5"/>
      <c r="C294" s="5"/>
      <c r="D294" s="14"/>
      <c r="E294" s="14"/>
      <c r="F294" s="5"/>
      <c r="G294" s="5"/>
      <c r="H294" s="5"/>
      <c r="I294" s="15"/>
      <c r="J294" s="102">
        <v>451</v>
      </c>
      <c r="K294" s="103" t="s">
        <v>150</v>
      </c>
      <c r="L294" s="108"/>
      <c r="M294" s="105">
        <v>0</v>
      </c>
      <c r="N294" s="105">
        <v>10650</v>
      </c>
      <c r="O294" s="457">
        <v>0</v>
      </c>
    </row>
    <row r="295" spans="1:15" ht="15">
      <c r="A295" s="18"/>
      <c r="B295" s="5"/>
      <c r="C295" s="5"/>
      <c r="D295" s="14"/>
      <c r="E295" s="14"/>
      <c r="F295" s="5"/>
      <c r="G295" s="5"/>
      <c r="H295" s="5"/>
      <c r="I295" s="15"/>
      <c r="J295" s="102">
        <v>4511</v>
      </c>
      <c r="K295" s="103" t="s">
        <v>150</v>
      </c>
      <c r="L295" s="108"/>
      <c r="M295" s="105">
        <v>0</v>
      </c>
      <c r="N295" s="105">
        <v>10650</v>
      </c>
      <c r="O295" s="457">
        <v>0</v>
      </c>
    </row>
    <row r="296" spans="1:15" ht="15">
      <c r="A296" s="29"/>
      <c r="B296" s="28"/>
      <c r="C296" s="28"/>
      <c r="D296" s="28"/>
      <c r="E296" s="28"/>
      <c r="F296" s="28"/>
      <c r="G296" s="28"/>
      <c r="H296" s="28"/>
      <c r="I296" s="31"/>
      <c r="J296" s="531" t="s">
        <v>117</v>
      </c>
      <c r="K296" s="531"/>
      <c r="L296" s="531"/>
      <c r="M296" s="127">
        <f>ABS(M299)</f>
        <v>20000</v>
      </c>
      <c r="N296" s="127">
        <v>0</v>
      </c>
      <c r="O296" s="456">
        <f>AVERAGE(N296/M296*100)</f>
        <v>0</v>
      </c>
    </row>
    <row r="297" spans="1:15" ht="15">
      <c r="A297" s="29"/>
      <c r="B297" s="28"/>
      <c r="C297" s="28"/>
      <c r="D297" s="28"/>
      <c r="E297" s="28"/>
      <c r="F297" s="28"/>
      <c r="G297" s="28"/>
      <c r="H297" s="28"/>
      <c r="I297" s="31"/>
      <c r="J297" s="218" t="s">
        <v>74</v>
      </c>
      <c r="K297" s="219" t="s">
        <v>164</v>
      </c>
      <c r="L297" s="219"/>
      <c r="M297" s="239"/>
      <c r="N297" s="299"/>
      <c r="O297" s="447"/>
    </row>
    <row r="298" spans="1:15" ht="15">
      <c r="A298" s="29"/>
      <c r="B298" s="28"/>
      <c r="C298" s="28"/>
      <c r="D298" s="28"/>
      <c r="E298" s="28"/>
      <c r="F298" s="28"/>
      <c r="G298" s="28"/>
      <c r="H298" s="28"/>
      <c r="I298" s="31"/>
      <c r="J298" s="295" t="s">
        <v>126</v>
      </c>
      <c r="K298" s="296"/>
      <c r="L298" s="296"/>
      <c r="M298" s="238"/>
      <c r="N298" s="298"/>
      <c r="O298" s="445"/>
    </row>
    <row r="299" spans="1:15" ht="15">
      <c r="A299" s="5"/>
      <c r="B299" s="5"/>
      <c r="C299" s="5"/>
      <c r="D299" s="5"/>
      <c r="E299" s="5"/>
      <c r="F299" s="5"/>
      <c r="G299" s="5"/>
      <c r="H299" s="5"/>
      <c r="I299" s="15"/>
      <c r="J299" s="92">
        <v>4</v>
      </c>
      <c r="K299" s="93" t="s">
        <v>49</v>
      </c>
      <c r="L299" s="96"/>
      <c r="M299" s="95">
        <f>ABS(M300)</f>
        <v>20000</v>
      </c>
      <c r="N299" s="100">
        <v>0</v>
      </c>
      <c r="O299" s="446">
        <f>AVERAGE(N299/M299*100)</f>
        <v>0</v>
      </c>
    </row>
    <row r="300" spans="1:15" ht="15">
      <c r="A300" s="5"/>
      <c r="B300" s="5"/>
      <c r="C300" s="5"/>
      <c r="D300" s="5"/>
      <c r="E300" s="5"/>
      <c r="F300" s="5"/>
      <c r="G300" s="5"/>
      <c r="H300" s="5"/>
      <c r="I300" s="15"/>
      <c r="J300" s="97">
        <v>42</v>
      </c>
      <c r="K300" s="98" t="s">
        <v>48</v>
      </c>
      <c r="L300" s="101"/>
      <c r="M300" s="100">
        <f>ABS(M302)</f>
        <v>20000</v>
      </c>
      <c r="N300" s="100">
        <v>0</v>
      </c>
      <c r="O300" s="446">
        <f>AVERAGE(N300/M300*100)</f>
        <v>0</v>
      </c>
    </row>
    <row r="301" spans="1:15" ht="15">
      <c r="A301" s="5"/>
      <c r="B301" s="5"/>
      <c r="C301" s="5"/>
      <c r="D301" s="5"/>
      <c r="E301" s="5"/>
      <c r="F301" s="5"/>
      <c r="G301" s="5"/>
      <c r="H301" s="5"/>
      <c r="I301" s="15"/>
      <c r="J301" s="97">
        <v>421</v>
      </c>
      <c r="K301" s="98" t="s">
        <v>35</v>
      </c>
      <c r="L301" s="101"/>
      <c r="M301" s="100">
        <f>SUM(M302)</f>
        <v>20000</v>
      </c>
      <c r="N301" s="100">
        <v>0</v>
      </c>
      <c r="O301" s="446">
        <f>AVERAGE(N301/M301*100)</f>
        <v>0</v>
      </c>
    </row>
    <row r="302" spans="1:15" ht="15">
      <c r="A302" s="5"/>
      <c r="B302" s="5"/>
      <c r="C302" s="5"/>
      <c r="D302" s="14"/>
      <c r="E302" s="14"/>
      <c r="F302" s="14"/>
      <c r="G302" s="5"/>
      <c r="H302" s="5"/>
      <c r="I302" s="15"/>
      <c r="J302" s="97">
        <v>4214</v>
      </c>
      <c r="K302" s="98" t="s">
        <v>225</v>
      </c>
      <c r="L302" s="101"/>
      <c r="M302" s="100">
        <v>20000</v>
      </c>
      <c r="N302" s="100">
        <v>0</v>
      </c>
      <c r="O302" s="446">
        <f>AVERAGE(N302/M302*100)</f>
        <v>0</v>
      </c>
    </row>
    <row r="303" spans="1:15" ht="15">
      <c r="A303" s="29"/>
      <c r="B303" s="28"/>
      <c r="C303" s="28"/>
      <c r="D303" s="28"/>
      <c r="E303" s="28"/>
      <c r="F303" s="28"/>
      <c r="G303" s="28"/>
      <c r="H303" s="28"/>
      <c r="I303" s="31"/>
      <c r="J303" s="531" t="s">
        <v>116</v>
      </c>
      <c r="K303" s="531"/>
      <c r="L303" s="531"/>
      <c r="M303" s="127">
        <f>SUM(M306)</f>
        <v>100000</v>
      </c>
      <c r="N303" s="127">
        <v>63250</v>
      </c>
      <c r="O303" s="456">
        <f>AVERAGE(N303/M303*100)</f>
        <v>63.24999999999999</v>
      </c>
    </row>
    <row r="304" spans="1:15" ht="15">
      <c r="A304" s="29"/>
      <c r="B304" s="28"/>
      <c r="C304" s="28"/>
      <c r="D304" s="28"/>
      <c r="E304" s="28"/>
      <c r="F304" s="28"/>
      <c r="G304" s="28"/>
      <c r="H304" s="28"/>
      <c r="I304" s="31"/>
      <c r="J304" s="218" t="s">
        <v>74</v>
      </c>
      <c r="K304" s="219" t="s">
        <v>164</v>
      </c>
      <c r="L304" s="219"/>
      <c r="M304" s="239"/>
      <c r="N304" s="299"/>
      <c r="O304" s="447"/>
    </row>
    <row r="305" spans="1:15" ht="15">
      <c r="A305" s="29"/>
      <c r="B305" s="28"/>
      <c r="C305" s="28"/>
      <c r="D305" s="28"/>
      <c r="E305" s="28"/>
      <c r="F305" s="28"/>
      <c r="G305" s="28"/>
      <c r="H305" s="28"/>
      <c r="I305" s="31"/>
      <c r="J305" s="295" t="s">
        <v>126</v>
      </c>
      <c r="K305" s="296"/>
      <c r="L305" s="296"/>
      <c r="M305" s="238"/>
      <c r="N305" s="298"/>
      <c r="O305" s="445"/>
    </row>
    <row r="306" spans="1:15" ht="15">
      <c r="A306" s="5"/>
      <c r="B306" s="5"/>
      <c r="C306" s="5"/>
      <c r="D306" s="14"/>
      <c r="E306" s="14"/>
      <c r="F306" s="5"/>
      <c r="G306" s="5"/>
      <c r="H306" s="5"/>
      <c r="I306" s="19"/>
      <c r="J306" s="117">
        <v>4</v>
      </c>
      <c r="K306" s="93" t="s">
        <v>187</v>
      </c>
      <c r="L306" s="93"/>
      <c r="M306" s="95">
        <f>ABS(M307+M310)</f>
        <v>100000</v>
      </c>
      <c r="N306" s="100">
        <v>63250</v>
      </c>
      <c r="O306" s="446">
        <f>AVERAGE(N306/M306*100)</f>
        <v>63.24999999999999</v>
      </c>
    </row>
    <row r="307" spans="1:15" ht="15">
      <c r="A307" s="5"/>
      <c r="B307" s="5"/>
      <c r="C307" s="5"/>
      <c r="D307" s="14"/>
      <c r="E307" s="14"/>
      <c r="F307" s="5"/>
      <c r="G307" s="5"/>
      <c r="H307" s="5"/>
      <c r="I307" s="19"/>
      <c r="J307" s="117">
        <v>41</v>
      </c>
      <c r="K307" s="93" t="s">
        <v>77</v>
      </c>
      <c r="L307" s="93"/>
      <c r="M307" s="95">
        <v>100000</v>
      </c>
      <c r="N307" s="100">
        <v>63250</v>
      </c>
      <c r="O307" s="446">
        <f>AVERAGE(N307/M307*100)</f>
        <v>63.24999999999999</v>
      </c>
    </row>
    <row r="308" spans="1:15" ht="15">
      <c r="A308" s="5"/>
      <c r="B308" s="5"/>
      <c r="C308" s="5"/>
      <c r="D308" s="14"/>
      <c r="E308" s="14"/>
      <c r="F308" s="5"/>
      <c r="G308" s="5"/>
      <c r="H308" s="5"/>
      <c r="I308" s="19"/>
      <c r="J308" s="117">
        <v>411</v>
      </c>
      <c r="K308" s="93" t="s">
        <v>270</v>
      </c>
      <c r="L308" s="93"/>
      <c r="M308" s="95">
        <v>100000</v>
      </c>
      <c r="N308" s="100">
        <v>63250</v>
      </c>
      <c r="O308" s="446">
        <f>AVERAGE(N308/M308*100)</f>
        <v>63.24999999999999</v>
      </c>
    </row>
    <row r="309" spans="1:15" ht="15">
      <c r="A309" s="5"/>
      <c r="B309" s="5"/>
      <c r="C309" s="5"/>
      <c r="D309" s="14"/>
      <c r="E309" s="14"/>
      <c r="F309" s="5"/>
      <c r="G309" s="5"/>
      <c r="H309" s="5"/>
      <c r="I309" s="19"/>
      <c r="J309" s="117">
        <v>4111</v>
      </c>
      <c r="K309" s="93" t="s">
        <v>271</v>
      </c>
      <c r="L309" s="93"/>
      <c r="M309" s="95">
        <v>100000</v>
      </c>
      <c r="N309" s="100">
        <v>63250</v>
      </c>
      <c r="O309" s="446">
        <f>AVERAGE(N309/M309*100)</f>
        <v>63.24999999999999</v>
      </c>
    </row>
    <row r="310" spans="1:15" ht="15">
      <c r="A310" s="5"/>
      <c r="B310" s="5"/>
      <c r="C310" s="5"/>
      <c r="D310" s="14"/>
      <c r="E310" s="14"/>
      <c r="F310" s="5"/>
      <c r="G310" s="5"/>
      <c r="H310" s="5"/>
      <c r="I310" s="19"/>
      <c r="J310" s="113">
        <v>42</v>
      </c>
      <c r="K310" s="98" t="s">
        <v>188</v>
      </c>
      <c r="L310" s="98"/>
      <c r="M310" s="100">
        <f>ABS(M312)</f>
        <v>0</v>
      </c>
      <c r="N310" s="100">
        <v>0</v>
      </c>
      <c r="O310" s="446">
        <v>0</v>
      </c>
    </row>
    <row r="311" spans="1:15" ht="15">
      <c r="A311" s="5"/>
      <c r="B311" s="5"/>
      <c r="C311" s="5"/>
      <c r="D311" s="14"/>
      <c r="E311" s="14"/>
      <c r="F311" s="5"/>
      <c r="G311" s="5"/>
      <c r="H311" s="5"/>
      <c r="I311" s="19"/>
      <c r="J311" s="113">
        <v>421</v>
      </c>
      <c r="K311" s="98" t="s">
        <v>35</v>
      </c>
      <c r="L311" s="98"/>
      <c r="M311" s="100">
        <v>0</v>
      </c>
      <c r="N311" s="100">
        <v>0</v>
      </c>
      <c r="O311" s="446">
        <v>0</v>
      </c>
    </row>
    <row r="312" spans="1:15" ht="15">
      <c r="A312" s="5"/>
      <c r="B312" s="5"/>
      <c r="C312" s="5"/>
      <c r="D312" s="14"/>
      <c r="E312" s="14"/>
      <c r="F312" s="5"/>
      <c r="G312" s="5"/>
      <c r="H312" s="5"/>
      <c r="I312" s="19"/>
      <c r="J312" s="113">
        <v>4214</v>
      </c>
      <c r="K312" s="98" t="s">
        <v>225</v>
      </c>
      <c r="L312" s="98"/>
      <c r="M312" s="100">
        <v>0</v>
      </c>
      <c r="N312" s="100">
        <v>0</v>
      </c>
      <c r="O312" s="446">
        <v>0</v>
      </c>
    </row>
    <row r="313" spans="1:15" ht="15">
      <c r="A313" s="5"/>
      <c r="B313" s="5"/>
      <c r="C313" s="5"/>
      <c r="D313" s="5"/>
      <c r="E313" s="14"/>
      <c r="F313" s="14"/>
      <c r="G313" s="5"/>
      <c r="H313" s="5"/>
      <c r="I313" s="19"/>
      <c r="J313" s="184" t="s">
        <v>154</v>
      </c>
      <c r="K313" s="125"/>
      <c r="L313" s="126"/>
      <c r="M313" s="127">
        <f>ABS(M316)</f>
        <v>10000</v>
      </c>
      <c r="N313" s="127">
        <v>0</v>
      </c>
      <c r="O313" s="456">
        <f>AVERAGE(N313/M313*100)</f>
        <v>0</v>
      </c>
    </row>
    <row r="314" spans="1:15" ht="15">
      <c r="A314" s="5"/>
      <c r="B314" s="5"/>
      <c r="C314" s="5"/>
      <c r="D314" s="5"/>
      <c r="E314" s="14"/>
      <c r="F314" s="14"/>
      <c r="G314" s="5"/>
      <c r="H314" s="5"/>
      <c r="I314" s="19"/>
      <c r="J314" s="218" t="s">
        <v>74</v>
      </c>
      <c r="K314" s="88" t="s">
        <v>164</v>
      </c>
      <c r="L314" s="154"/>
      <c r="M314" s="188"/>
      <c r="N314" s="303"/>
      <c r="O314" s="450"/>
    </row>
    <row r="315" spans="1:15" ht="15">
      <c r="A315" s="5"/>
      <c r="B315" s="5"/>
      <c r="C315" s="5"/>
      <c r="D315" s="5"/>
      <c r="E315" s="14"/>
      <c r="F315" s="14"/>
      <c r="G315" s="5"/>
      <c r="H315" s="5"/>
      <c r="I315" s="19"/>
      <c r="J315" s="295" t="s">
        <v>126</v>
      </c>
      <c r="K315" s="112"/>
      <c r="L315" s="128"/>
      <c r="M315" s="237"/>
      <c r="N315" s="302"/>
      <c r="O315" s="451"/>
    </row>
    <row r="316" spans="1:15" ht="15">
      <c r="A316" s="5"/>
      <c r="B316" s="5"/>
      <c r="C316" s="5"/>
      <c r="D316" s="5"/>
      <c r="E316" s="14"/>
      <c r="F316" s="14"/>
      <c r="G316" s="5"/>
      <c r="H316" s="5"/>
      <c r="I316" s="19"/>
      <c r="J316" s="130">
        <v>4</v>
      </c>
      <c r="K316" s="131" t="s">
        <v>4</v>
      </c>
      <c r="L316" s="132"/>
      <c r="M316" s="95">
        <f>ABS(M317)</f>
        <v>10000</v>
      </c>
      <c r="N316" s="100">
        <v>0</v>
      </c>
      <c r="O316" s="446">
        <f aca="true" t="shared" si="16" ref="O316:O321">AVERAGE(N316/M316*100)</f>
        <v>0</v>
      </c>
    </row>
    <row r="317" spans="1:15" ht="15">
      <c r="A317" s="5"/>
      <c r="B317" s="5"/>
      <c r="C317" s="5"/>
      <c r="D317" s="5"/>
      <c r="E317" s="14"/>
      <c r="F317" s="14"/>
      <c r="G317" s="5"/>
      <c r="H317" s="5"/>
      <c r="I317" s="19"/>
      <c r="J317" s="102">
        <v>42</v>
      </c>
      <c r="K317" s="103" t="s">
        <v>48</v>
      </c>
      <c r="L317" s="108"/>
      <c r="M317" s="100">
        <f>ABS(M319)</f>
        <v>10000</v>
      </c>
      <c r="N317" s="100">
        <v>0</v>
      </c>
      <c r="O317" s="446">
        <f t="shared" si="16"/>
        <v>0</v>
      </c>
    </row>
    <row r="318" spans="1:15" ht="15">
      <c r="A318" s="5"/>
      <c r="B318" s="5"/>
      <c r="C318" s="5"/>
      <c r="D318" s="5"/>
      <c r="E318" s="14"/>
      <c r="F318" s="14"/>
      <c r="G318" s="5"/>
      <c r="H318" s="5"/>
      <c r="I318" s="19"/>
      <c r="J318" s="102">
        <v>421</v>
      </c>
      <c r="K318" s="103" t="s">
        <v>35</v>
      </c>
      <c r="L318" s="108"/>
      <c r="M318" s="100">
        <f>SUM(M319)</f>
        <v>10000</v>
      </c>
      <c r="N318" s="100">
        <v>0</v>
      </c>
      <c r="O318" s="446">
        <f t="shared" si="16"/>
        <v>0</v>
      </c>
    </row>
    <row r="319" spans="1:15" ht="15">
      <c r="A319" s="5"/>
      <c r="B319" s="5"/>
      <c r="C319" s="5"/>
      <c r="D319" s="5"/>
      <c r="E319" s="14"/>
      <c r="F319" s="14"/>
      <c r="G319" s="5"/>
      <c r="H319" s="5"/>
      <c r="I319" s="19"/>
      <c r="J319" s="102">
        <v>4214</v>
      </c>
      <c r="K319" s="103" t="s">
        <v>225</v>
      </c>
      <c r="L319" s="108"/>
      <c r="M319" s="100">
        <v>10000</v>
      </c>
      <c r="N319" s="100">
        <v>0</v>
      </c>
      <c r="O319" s="446">
        <f t="shared" si="16"/>
        <v>0</v>
      </c>
    </row>
    <row r="320" spans="1:15" ht="15">
      <c r="A320" s="29"/>
      <c r="B320" s="28"/>
      <c r="C320" s="28"/>
      <c r="D320" s="28"/>
      <c r="E320" s="28"/>
      <c r="F320" s="28"/>
      <c r="G320" s="28"/>
      <c r="H320" s="28"/>
      <c r="I320" s="31"/>
      <c r="J320" s="531" t="s">
        <v>266</v>
      </c>
      <c r="K320" s="531"/>
      <c r="L320" s="531"/>
      <c r="M320" s="127">
        <f>SUM(M321+M329+M335)</f>
        <v>400000</v>
      </c>
      <c r="N320" s="127">
        <v>0</v>
      </c>
      <c r="O320" s="456">
        <f t="shared" si="16"/>
        <v>0</v>
      </c>
    </row>
    <row r="321" spans="1:15" ht="15">
      <c r="A321" s="29"/>
      <c r="B321" s="28"/>
      <c r="C321" s="28"/>
      <c r="D321" s="28"/>
      <c r="E321" s="28"/>
      <c r="F321" s="28"/>
      <c r="G321" s="28"/>
      <c r="H321" s="28"/>
      <c r="I321" s="31"/>
      <c r="J321" s="218" t="s">
        <v>74</v>
      </c>
      <c r="K321" s="219" t="s">
        <v>160</v>
      </c>
      <c r="L321" s="219"/>
      <c r="M321" s="188">
        <f>SUM(M323)</f>
        <v>250000</v>
      </c>
      <c r="N321" s="303">
        <v>0</v>
      </c>
      <c r="O321" s="450">
        <f t="shared" si="16"/>
        <v>0</v>
      </c>
    </row>
    <row r="322" spans="1:15" ht="15">
      <c r="A322" s="29"/>
      <c r="B322" s="28"/>
      <c r="C322" s="28"/>
      <c r="D322" s="28"/>
      <c r="E322" s="28"/>
      <c r="F322" s="28"/>
      <c r="G322" s="28"/>
      <c r="H322" s="28"/>
      <c r="I322" s="31"/>
      <c r="J322" s="295" t="s">
        <v>126</v>
      </c>
      <c r="K322" s="296"/>
      <c r="L322" s="296"/>
      <c r="M322" s="238"/>
      <c r="N322" s="298"/>
      <c r="O322" s="445"/>
    </row>
    <row r="323" spans="1:15" ht="15">
      <c r="A323" s="5"/>
      <c r="B323" s="5"/>
      <c r="C323" s="5"/>
      <c r="D323" s="5"/>
      <c r="E323" s="5"/>
      <c r="F323" s="5"/>
      <c r="G323" s="5"/>
      <c r="H323" s="5"/>
      <c r="I323" s="19"/>
      <c r="J323" s="134">
        <v>4</v>
      </c>
      <c r="K323" s="93" t="s">
        <v>49</v>
      </c>
      <c r="L323" s="96"/>
      <c r="M323" s="95">
        <f>SUM(M324)</f>
        <v>250000</v>
      </c>
      <c r="N323" s="100">
        <v>0</v>
      </c>
      <c r="O323" s="446">
        <f>AVERAGE(N323/M323*100)</f>
        <v>0</v>
      </c>
    </row>
    <row r="324" spans="1:15" ht="15">
      <c r="A324" s="5"/>
      <c r="B324" s="5"/>
      <c r="C324" s="5"/>
      <c r="D324" s="5"/>
      <c r="E324" s="5"/>
      <c r="F324" s="5"/>
      <c r="G324" s="5"/>
      <c r="H324" s="5"/>
      <c r="I324" s="19"/>
      <c r="J324" s="116">
        <v>42</v>
      </c>
      <c r="K324" s="98" t="s">
        <v>34</v>
      </c>
      <c r="L324" s="101"/>
      <c r="M324" s="100">
        <f>SUM(M326)</f>
        <v>250000</v>
      </c>
      <c r="N324" s="100">
        <v>0</v>
      </c>
      <c r="O324" s="446">
        <f>AVERAGE(N324/M324*100)</f>
        <v>0</v>
      </c>
    </row>
    <row r="325" spans="1:15" ht="15">
      <c r="A325" s="5"/>
      <c r="B325" s="5"/>
      <c r="C325" s="5"/>
      <c r="D325" s="5"/>
      <c r="E325" s="5"/>
      <c r="F325" s="5"/>
      <c r="G325" s="5"/>
      <c r="H325" s="5"/>
      <c r="I325" s="19"/>
      <c r="J325" s="116">
        <v>421</v>
      </c>
      <c r="K325" s="98" t="s">
        <v>35</v>
      </c>
      <c r="L325" s="101"/>
      <c r="M325" s="100">
        <f>SUM(M326)</f>
        <v>250000</v>
      </c>
      <c r="N325" s="100">
        <v>0</v>
      </c>
      <c r="O325" s="446">
        <f>AVERAGE(N325/M325*100)</f>
        <v>0</v>
      </c>
    </row>
    <row r="326" spans="1:15" ht="15">
      <c r="A326" s="5"/>
      <c r="B326" s="5"/>
      <c r="C326" s="5"/>
      <c r="D326" s="5"/>
      <c r="E326" s="5"/>
      <c r="F326" s="5"/>
      <c r="G326" s="5"/>
      <c r="H326" s="5"/>
      <c r="I326" s="19"/>
      <c r="J326" s="113">
        <v>4214</v>
      </c>
      <c r="K326" s="98" t="s">
        <v>225</v>
      </c>
      <c r="L326" s="101"/>
      <c r="M326" s="100">
        <v>250000</v>
      </c>
      <c r="N326" s="100">
        <v>0</v>
      </c>
      <c r="O326" s="446">
        <f>AVERAGE(N326/M326*100)</f>
        <v>0</v>
      </c>
    </row>
    <row r="327" spans="1:15" ht="15">
      <c r="A327" s="5"/>
      <c r="B327" s="5"/>
      <c r="C327" s="5"/>
      <c r="D327" s="5"/>
      <c r="E327" s="5"/>
      <c r="F327" s="5"/>
      <c r="G327" s="5"/>
      <c r="H327" s="5"/>
      <c r="I327" s="19"/>
      <c r="J327" s="92">
        <v>426</v>
      </c>
      <c r="K327" s="98" t="s">
        <v>38</v>
      </c>
      <c r="L327" s="101"/>
      <c r="M327" s="100">
        <f>SUM(M328)</f>
        <v>0</v>
      </c>
      <c r="N327" s="100">
        <v>0</v>
      </c>
      <c r="O327" s="446">
        <v>0</v>
      </c>
    </row>
    <row r="328" spans="1:15" ht="15">
      <c r="A328" s="18"/>
      <c r="B328" s="5"/>
      <c r="C328" s="5"/>
      <c r="D328" s="14"/>
      <c r="E328" s="5"/>
      <c r="F328" s="5"/>
      <c r="G328" s="5"/>
      <c r="H328" s="5"/>
      <c r="I328" s="19"/>
      <c r="J328" s="116">
        <v>4264</v>
      </c>
      <c r="K328" s="103" t="s">
        <v>254</v>
      </c>
      <c r="L328" s="103"/>
      <c r="M328" s="208">
        <v>0</v>
      </c>
      <c r="N328" s="208">
        <v>0</v>
      </c>
      <c r="O328" s="446">
        <v>0</v>
      </c>
    </row>
    <row r="329" spans="1:15" ht="15">
      <c r="A329" s="18"/>
      <c r="B329" s="5"/>
      <c r="C329" s="5"/>
      <c r="D329" s="14"/>
      <c r="E329" s="5"/>
      <c r="F329" s="5"/>
      <c r="G329" s="5"/>
      <c r="H329" s="5"/>
      <c r="I329" s="19"/>
      <c r="J329" s="218" t="s">
        <v>104</v>
      </c>
      <c r="K329" s="88" t="s">
        <v>267</v>
      </c>
      <c r="L329" s="154"/>
      <c r="M329" s="188">
        <f>SUM(M331)</f>
        <v>0</v>
      </c>
      <c r="N329" s="303">
        <v>0</v>
      </c>
      <c r="O329" s="450">
        <f>SUM(O331)</f>
        <v>0</v>
      </c>
    </row>
    <row r="330" spans="1:15" ht="15">
      <c r="A330" s="18"/>
      <c r="B330" s="5"/>
      <c r="C330" s="5"/>
      <c r="D330" s="14"/>
      <c r="E330" s="5"/>
      <c r="F330" s="5"/>
      <c r="G330" s="5"/>
      <c r="H330" s="5"/>
      <c r="I330" s="19"/>
      <c r="J330" s="295" t="s">
        <v>126</v>
      </c>
      <c r="K330" s="112"/>
      <c r="L330" s="128"/>
      <c r="M330" s="238"/>
      <c r="N330" s="298"/>
      <c r="O330" s="445"/>
    </row>
    <row r="331" spans="1:15" ht="15">
      <c r="A331" s="18"/>
      <c r="B331" s="5"/>
      <c r="C331" s="5"/>
      <c r="D331" s="14"/>
      <c r="E331" s="5"/>
      <c r="F331" s="5"/>
      <c r="G331" s="5"/>
      <c r="H331" s="5"/>
      <c r="I331" s="19"/>
      <c r="J331" s="134">
        <v>4</v>
      </c>
      <c r="K331" s="93" t="s">
        <v>49</v>
      </c>
      <c r="L331" s="96"/>
      <c r="M331" s="135">
        <f>ABS(M332)</f>
        <v>0</v>
      </c>
      <c r="N331" s="133">
        <v>0</v>
      </c>
      <c r="O331" s="461">
        <f>ABS(O332)</f>
        <v>0</v>
      </c>
    </row>
    <row r="332" spans="1:15" ht="15">
      <c r="A332" s="18"/>
      <c r="B332" s="5"/>
      <c r="C332" s="5"/>
      <c r="D332" s="14"/>
      <c r="E332" s="5"/>
      <c r="F332" s="5"/>
      <c r="G332" s="5"/>
      <c r="H332" s="5"/>
      <c r="I332" s="19"/>
      <c r="J332" s="116">
        <v>42</v>
      </c>
      <c r="K332" s="98" t="s">
        <v>34</v>
      </c>
      <c r="L332" s="101"/>
      <c r="M332" s="133">
        <f>ABS(M334)</f>
        <v>0</v>
      </c>
      <c r="N332" s="133">
        <v>0</v>
      </c>
      <c r="O332" s="462">
        <f>ABS(O334)</f>
        <v>0</v>
      </c>
    </row>
    <row r="333" spans="1:15" ht="15">
      <c r="A333" s="18"/>
      <c r="B333" s="5"/>
      <c r="C333" s="5"/>
      <c r="D333" s="14"/>
      <c r="E333" s="5"/>
      <c r="F333" s="5"/>
      <c r="G333" s="5"/>
      <c r="H333" s="5"/>
      <c r="I333" s="19"/>
      <c r="J333" s="116">
        <v>421</v>
      </c>
      <c r="K333" s="98" t="s">
        <v>35</v>
      </c>
      <c r="L333" s="101"/>
      <c r="M333" s="133">
        <f>SUM(M334)</f>
        <v>0</v>
      </c>
      <c r="N333" s="133">
        <v>0</v>
      </c>
      <c r="O333" s="462">
        <f>SUM(O334)</f>
        <v>0</v>
      </c>
    </row>
    <row r="334" spans="1:15" ht="15">
      <c r="A334" s="18"/>
      <c r="B334" s="5"/>
      <c r="C334" s="5"/>
      <c r="D334" s="14"/>
      <c r="E334" s="5"/>
      <c r="F334" s="5"/>
      <c r="G334" s="5"/>
      <c r="H334" s="5"/>
      <c r="I334" s="19"/>
      <c r="J334" s="116">
        <v>4214</v>
      </c>
      <c r="K334" s="103" t="s">
        <v>225</v>
      </c>
      <c r="L334" s="108"/>
      <c r="M334" s="208">
        <v>0</v>
      </c>
      <c r="N334" s="208">
        <v>0</v>
      </c>
      <c r="O334" s="463">
        <v>0</v>
      </c>
    </row>
    <row r="335" spans="1:15" ht="15">
      <c r="A335" s="18"/>
      <c r="B335" s="5"/>
      <c r="C335" s="5"/>
      <c r="D335" s="14"/>
      <c r="E335" s="5"/>
      <c r="F335" s="5"/>
      <c r="G335" s="5"/>
      <c r="H335" s="5"/>
      <c r="I335" s="19"/>
      <c r="J335" s="218" t="s">
        <v>104</v>
      </c>
      <c r="K335" s="88" t="s">
        <v>136</v>
      </c>
      <c r="L335" s="154"/>
      <c r="M335" s="188">
        <f>SUM(M337)</f>
        <v>150000</v>
      </c>
      <c r="N335" s="303">
        <v>0</v>
      </c>
      <c r="O335" s="450">
        <f>AVERAGE(N335/M335*100)</f>
        <v>0</v>
      </c>
    </row>
    <row r="336" spans="1:15" ht="15">
      <c r="A336" s="18"/>
      <c r="B336" s="5"/>
      <c r="C336" s="5"/>
      <c r="D336" s="14"/>
      <c r="E336" s="5"/>
      <c r="F336" s="5"/>
      <c r="G336" s="5"/>
      <c r="H336" s="5"/>
      <c r="I336" s="19"/>
      <c r="J336" s="295" t="s">
        <v>126</v>
      </c>
      <c r="K336" s="112"/>
      <c r="L336" s="128"/>
      <c r="M336" s="238"/>
      <c r="N336" s="298"/>
      <c r="O336" s="445"/>
    </row>
    <row r="337" spans="1:15" ht="15">
      <c r="A337" s="18"/>
      <c r="B337" s="5"/>
      <c r="C337" s="5"/>
      <c r="D337" s="14"/>
      <c r="E337" s="5"/>
      <c r="F337" s="5"/>
      <c r="G337" s="5"/>
      <c r="H337" s="5"/>
      <c r="I337" s="19"/>
      <c r="J337" s="92">
        <v>3</v>
      </c>
      <c r="K337" s="93" t="s">
        <v>43</v>
      </c>
      <c r="L337" s="93"/>
      <c r="M337" s="221">
        <f>SUM(M338)</f>
        <v>150000</v>
      </c>
      <c r="N337" s="436">
        <v>0</v>
      </c>
      <c r="O337" s="462">
        <f>AVERAGE(N337/M337*100)</f>
        <v>0</v>
      </c>
    </row>
    <row r="338" spans="1:15" ht="15">
      <c r="A338" s="18"/>
      <c r="B338" s="5"/>
      <c r="C338" s="5"/>
      <c r="D338" s="14"/>
      <c r="E338" s="5"/>
      <c r="F338" s="5"/>
      <c r="G338" s="5"/>
      <c r="H338" s="5"/>
      <c r="I338" s="19"/>
      <c r="J338" s="92">
        <v>32</v>
      </c>
      <c r="K338" s="98" t="s">
        <v>23</v>
      </c>
      <c r="L338" s="98"/>
      <c r="M338" s="208">
        <f>SUM(M339)</f>
        <v>150000</v>
      </c>
      <c r="N338" s="436">
        <v>0</v>
      </c>
      <c r="O338" s="462">
        <f>AVERAGE(N338/M338*100)</f>
        <v>0</v>
      </c>
    </row>
    <row r="339" spans="1:15" ht="15">
      <c r="A339" s="18"/>
      <c r="B339" s="5"/>
      <c r="C339" s="5"/>
      <c r="D339" s="14"/>
      <c r="E339" s="5"/>
      <c r="F339" s="5"/>
      <c r="G339" s="5"/>
      <c r="H339" s="5"/>
      <c r="I339" s="19"/>
      <c r="J339" s="92">
        <v>323</v>
      </c>
      <c r="K339" s="98" t="s">
        <v>252</v>
      </c>
      <c r="L339" s="98"/>
      <c r="M339" s="208">
        <f>SUM(M340)</f>
        <v>150000</v>
      </c>
      <c r="N339" s="436">
        <v>0</v>
      </c>
      <c r="O339" s="462">
        <f>AVERAGE(N339/M339*100)</f>
        <v>0</v>
      </c>
    </row>
    <row r="340" spans="1:15" ht="15">
      <c r="A340" s="18"/>
      <c r="B340" s="5"/>
      <c r="C340" s="5"/>
      <c r="D340" s="14"/>
      <c r="E340" s="5"/>
      <c r="F340" s="5"/>
      <c r="G340" s="5"/>
      <c r="H340" s="5"/>
      <c r="I340" s="19"/>
      <c r="J340" s="92">
        <v>3232</v>
      </c>
      <c r="K340" s="98" t="s">
        <v>221</v>
      </c>
      <c r="L340" s="101"/>
      <c r="M340" s="208">
        <v>150000</v>
      </c>
      <c r="N340" s="436">
        <v>0</v>
      </c>
      <c r="O340" s="462">
        <f>AVERAGE(N340/M340*100)</f>
        <v>0</v>
      </c>
    </row>
    <row r="341" spans="1:15" ht="15">
      <c r="A341" s="18"/>
      <c r="B341" s="5"/>
      <c r="C341" s="5"/>
      <c r="D341" s="14"/>
      <c r="E341" s="5"/>
      <c r="F341" s="5"/>
      <c r="G341" s="5"/>
      <c r="H341" s="5"/>
      <c r="I341" s="19"/>
      <c r="J341" s="531" t="s">
        <v>173</v>
      </c>
      <c r="K341" s="531"/>
      <c r="L341" s="531"/>
      <c r="M341" s="127">
        <f>SUM(M344)</f>
        <v>355000</v>
      </c>
      <c r="N341" s="437">
        <f>SUM(N344)</f>
        <v>291238</v>
      </c>
      <c r="O341" s="464">
        <f>AVERAGE(N341/M341*100)</f>
        <v>82.03887323943661</v>
      </c>
    </row>
    <row r="342" spans="1:15" ht="15">
      <c r="A342" s="18"/>
      <c r="B342" s="5"/>
      <c r="C342" s="5"/>
      <c r="D342" s="14"/>
      <c r="E342" s="5"/>
      <c r="F342" s="5"/>
      <c r="G342" s="5"/>
      <c r="H342" s="5"/>
      <c r="I342" s="19"/>
      <c r="J342" s="218" t="s">
        <v>74</v>
      </c>
      <c r="K342" s="219" t="s">
        <v>160</v>
      </c>
      <c r="L342" s="219"/>
      <c r="M342" s="188"/>
      <c r="N342" s="303"/>
      <c r="O342" s="459"/>
    </row>
    <row r="343" spans="1:15" ht="15">
      <c r="A343" s="18"/>
      <c r="B343" s="5"/>
      <c r="C343" s="5"/>
      <c r="D343" s="14"/>
      <c r="E343" s="5"/>
      <c r="F343" s="5"/>
      <c r="G343" s="5"/>
      <c r="H343" s="5"/>
      <c r="I343" s="19"/>
      <c r="J343" s="295" t="s">
        <v>126</v>
      </c>
      <c r="K343" s="296"/>
      <c r="L343" s="296"/>
      <c r="M343" s="238"/>
      <c r="N343" s="298"/>
      <c r="O343" s="465"/>
    </row>
    <row r="344" spans="1:15" ht="15">
      <c r="A344" s="18"/>
      <c r="B344" s="5"/>
      <c r="C344" s="5"/>
      <c r="D344" s="14"/>
      <c r="E344" s="5"/>
      <c r="F344" s="5"/>
      <c r="G344" s="5"/>
      <c r="H344" s="5"/>
      <c r="I344" s="19"/>
      <c r="J344" s="134">
        <v>4</v>
      </c>
      <c r="K344" s="93" t="s">
        <v>49</v>
      </c>
      <c r="L344" s="96"/>
      <c r="M344" s="221">
        <f>SUM(M348+M345)</f>
        <v>355000</v>
      </c>
      <c r="N344" s="436">
        <f>SUM(N345+N348)</f>
        <v>291238</v>
      </c>
      <c r="O344" s="462">
        <f>AVERAGE(N344/M344*100)</f>
        <v>82.03887323943661</v>
      </c>
    </row>
    <row r="345" spans="1:15" ht="15">
      <c r="A345" s="18"/>
      <c r="B345" s="5"/>
      <c r="C345" s="5"/>
      <c r="D345" s="14"/>
      <c r="E345" s="5"/>
      <c r="F345" s="5"/>
      <c r="G345" s="5"/>
      <c r="H345" s="5"/>
      <c r="I345" s="19"/>
      <c r="J345" s="97">
        <v>41</v>
      </c>
      <c r="K345" s="98" t="s">
        <v>133</v>
      </c>
      <c r="L345" s="101"/>
      <c r="M345" s="208">
        <f>SUM(M347)</f>
        <v>30000</v>
      </c>
      <c r="N345" s="436">
        <v>20625</v>
      </c>
      <c r="O345" s="462">
        <f aca="true" t="shared" si="17" ref="O345:O352">AVERAGE(N345/M345*100)</f>
        <v>68.75</v>
      </c>
    </row>
    <row r="346" spans="1:15" ht="15">
      <c r="A346" s="18"/>
      <c r="B346" s="5"/>
      <c r="C346" s="5"/>
      <c r="D346" s="14"/>
      <c r="E346" s="5"/>
      <c r="F346" s="5"/>
      <c r="G346" s="5"/>
      <c r="H346" s="5"/>
      <c r="I346" s="19"/>
      <c r="J346" s="97">
        <v>412</v>
      </c>
      <c r="K346" s="98" t="s">
        <v>134</v>
      </c>
      <c r="L346" s="101"/>
      <c r="M346" s="208">
        <f>SUM(M347)</f>
        <v>30000</v>
      </c>
      <c r="N346" s="436">
        <v>20625</v>
      </c>
      <c r="O346" s="462">
        <f t="shared" si="17"/>
        <v>68.75</v>
      </c>
    </row>
    <row r="347" spans="1:15" ht="15">
      <c r="A347" s="18"/>
      <c r="B347" s="5"/>
      <c r="C347" s="5"/>
      <c r="D347" s="14"/>
      <c r="E347" s="5"/>
      <c r="F347" s="5"/>
      <c r="G347" s="5"/>
      <c r="H347" s="5"/>
      <c r="I347" s="19"/>
      <c r="J347" s="97">
        <v>4126</v>
      </c>
      <c r="K347" s="98" t="s">
        <v>134</v>
      </c>
      <c r="L347" s="101"/>
      <c r="M347" s="208">
        <v>30000</v>
      </c>
      <c r="N347" s="436">
        <v>20625</v>
      </c>
      <c r="O347" s="462">
        <f t="shared" si="17"/>
        <v>68.75</v>
      </c>
    </row>
    <row r="348" spans="1:15" ht="15">
      <c r="A348" s="18"/>
      <c r="B348" s="5"/>
      <c r="C348" s="5"/>
      <c r="D348" s="14"/>
      <c r="E348" s="5"/>
      <c r="F348" s="5"/>
      <c r="G348" s="5"/>
      <c r="H348" s="5"/>
      <c r="I348" s="19"/>
      <c r="J348" s="116">
        <v>42</v>
      </c>
      <c r="K348" s="98" t="s">
        <v>34</v>
      </c>
      <c r="L348" s="101"/>
      <c r="M348" s="208">
        <f>SUM(M349+M351)</f>
        <v>325000</v>
      </c>
      <c r="N348" s="436">
        <f>SUM(N349+N351)</f>
        <v>270613</v>
      </c>
      <c r="O348" s="462">
        <f t="shared" si="17"/>
        <v>83.26553846153845</v>
      </c>
    </row>
    <row r="349" spans="1:15" ht="15">
      <c r="A349" s="18"/>
      <c r="B349" s="5"/>
      <c r="C349" s="5"/>
      <c r="D349" s="14"/>
      <c r="E349" s="5"/>
      <c r="F349" s="5"/>
      <c r="G349" s="5"/>
      <c r="H349" s="5"/>
      <c r="I349" s="19"/>
      <c r="J349" s="116">
        <v>421</v>
      </c>
      <c r="K349" s="98" t="s">
        <v>35</v>
      </c>
      <c r="L349" s="101"/>
      <c r="M349" s="208">
        <f>SUM(M350)</f>
        <v>300000</v>
      </c>
      <c r="N349" s="436">
        <v>247363</v>
      </c>
      <c r="O349" s="462">
        <f t="shared" si="17"/>
        <v>82.45433333333332</v>
      </c>
    </row>
    <row r="350" spans="1:15" ht="15">
      <c r="A350" s="18"/>
      <c r="B350" s="5"/>
      <c r="C350" s="5"/>
      <c r="D350" s="14"/>
      <c r="E350" s="5"/>
      <c r="F350" s="5"/>
      <c r="G350" s="5"/>
      <c r="H350" s="5"/>
      <c r="I350" s="19"/>
      <c r="J350" s="116">
        <v>4214</v>
      </c>
      <c r="K350" s="98" t="s">
        <v>225</v>
      </c>
      <c r="L350" s="101"/>
      <c r="M350" s="208">
        <v>300000</v>
      </c>
      <c r="N350" s="436">
        <v>247363</v>
      </c>
      <c r="O350" s="462">
        <f t="shared" si="17"/>
        <v>82.45433333333332</v>
      </c>
    </row>
    <row r="351" spans="1:15" ht="15">
      <c r="A351" s="18"/>
      <c r="B351" s="5"/>
      <c r="C351" s="5"/>
      <c r="D351" s="14"/>
      <c r="E351" s="5"/>
      <c r="F351" s="5"/>
      <c r="G351" s="5"/>
      <c r="H351" s="5"/>
      <c r="I351" s="19"/>
      <c r="J351" s="113">
        <v>422</v>
      </c>
      <c r="K351" s="107" t="s">
        <v>36</v>
      </c>
      <c r="L351" s="229"/>
      <c r="M351" s="208">
        <v>25000</v>
      </c>
      <c r="N351" s="438">
        <v>23250</v>
      </c>
      <c r="O351" s="462">
        <f t="shared" si="17"/>
        <v>93</v>
      </c>
    </row>
    <row r="352" spans="1:15" ht="15">
      <c r="A352" s="18"/>
      <c r="B352" s="5"/>
      <c r="C352" s="5"/>
      <c r="D352" s="14"/>
      <c r="E352" s="5"/>
      <c r="F352" s="5"/>
      <c r="G352" s="5"/>
      <c r="H352" s="5"/>
      <c r="I352" s="19"/>
      <c r="J352" s="113">
        <v>4227</v>
      </c>
      <c r="K352" s="107" t="s">
        <v>256</v>
      </c>
      <c r="L352" s="229"/>
      <c r="M352" s="208">
        <v>25000</v>
      </c>
      <c r="N352" s="438">
        <v>23250</v>
      </c>
      <c r="O352" s="462">
        <f t="shared" si="17"/>
        <v>93</v>
      </c>
    </row>
    <row r="353" spans="1:15" ht="15">
      <c r="A353" s="29"/>
      <c r="B353" s="28"/>
      <c r="C353" s="28"/>
      <c r="D353" s="28"/>
      <c r="E353" s="28"/>
      <c r="F353" s="28"/>
      <c r="G353" s="28"/>
      <c r="H353" s="28"/>
      <c r="I353" s="31"/>
      <c r="J353" s="534" t="s">
        <v>283</v>
      </c>
      <c r="K353" s="535"/>
      <c r="L353" s="536"/>
      <c r="M353" s="127">
        <f>ABS(M356)</f>
        <v>1500000</v>
      </c>
      <c r="N353" s="127">
        <v>0</v>
      </c>
      <c r="O353" s="456">
        <f>AVERAGE(N353/M353*100)</f>
        <v>0</v>
      </c>
    </row>
    <row r="354" spans="1:15" ht="15">
      <c r="A354" s="29"/>
      <c r="B354" s="28"/>
      <c r="C354" s="28"/>
      <c r="D354" s="28"/>
      <c r="E354" s="28"/>
      <c r="F354" s="28"/>
      <c r="G354" s="28"/>
      <c r="H354" s="28"/>
      <c r="I354" s="31"/>
      <c r="J354" s="218" t="s">
        <v>74</v>
      </c>
      <c r="K354" s="219" t="s">
        <v>189</v>
      </c>
      <c r="L354" s="219"/>
      <c r="M354" s="239"/>
      <c r="N354" s="299"/>
      <c r="O354" s="447"/>
    </row>
    <row r="355" spans="1:15" ht="15">
      <c r="A355" s="29"/>
      <c r="B355" s="28"/>
      <c r="C355" s="28"/>
      <c r="D355" s="28"/>
      <c r="E355" s="28"/>
      <c r="F355" s="28"/>
      <c r="G355" s="28"/>
      <c r="H355" s="28"/>
      <c r="I355" s="31"/>
      <c r="J355" s="295" t="s">
        <v>126</v>
      </c>
      <c r="K355" s="296"/>
      <c r="L355" s="296"/>
      <c r="M355" s="238"/>
      <c r="N355" s="298"/>
      <c r="O355" s="445"/>
    </row>
    <row r="356" spans="1:15" ht="15">
      <c r="A356" s="5"/>
      <c r="B356" s="5"/>
      <c r="C356" s="5"/>
      <c r="D356" s="14"/>
      <c r="E356" s="14"/>
      <c r="F356" s="5"/>
      <c r="G356" s="5"/>
      <c r="H356" s="5"/>
      <c r="I356" s="19"/>
      <c r="J356" s="92">
        <v>4</v>
      </c>
      <c r="K356" s="93" t="s">
        <v>86</v>
      </c>
      <c r="L356" s="96"/>
      <c r="M356" s="95">
        <f>ABS(M357)</f>
        <v>1500000</v>
      </c>
      <c r="N356" s="100">
        <v>0</v>
      </c>
      <c r="O356" s="446">
        <f>AVERAGE(N356/M356*100)</f>
        <v>0</v>
      </c>
    </row>
    <row r="357" spans="1:15" ht="15">
      <c r="A357" s="5"/>
      <c r="B357" s="5"/>
      <c r="C357" s="5"/>
      <c r="D357" s="14"/>
      <c r="E357" s="14"/>
      <c r="F357" s="5"/>
      <c r="G357" s="5"/>
      <c r="H357" s="5"/>
      <c r="I357" s="19"/>
      <c r="J357" s="97">
        <v>42</v>
      </c>
      <c r="K357" s="98" t="s">
        <v>161</v>
      </c>
      <c r="L357" s="101"/>
      <c r="M357" s="100">
        <f>SUM(M358)</f>
        <v>1500000</v>
      </c>
      <c r="N357" s="100">
        <v>0</v>
      </c>
      <c r="O357" s="446">
        <f>AVERAGE(N357/M357*100)</f>
        <v>0</v>
      </c>
    </row>
    <row r="358" spans="1:15" ht="15">
      <c r="A358" s="5"/>
      <c r="B358" s="5"/>
      <c r="C358" s="5"/>
      <c r="D358" s="14"/>
      <c r="E358" s="14"/>
      <c r="F358" s="5"/>
      <c r="G358" s="5"/>
      <c r="H358" s="5"/>
      <c r="I358" s="19"/>
      <c r="J358" s="97">
        <v>421</v>
      </c>
      <c r="K358" s="98" t="s">
        <v>35</v>
      </c>
      <c r="L358" s="101"/>
      <c r="M358" s="100">
        <f>SUM(M359)</f>
        <v>1500000</v>
      </c>
      <c r="N358" s="100">
        <v>0</v>
      </c>
      <c r="O358" s="446">
        <f>AVERAGE(N358/M358*100)</f>
        <v>0</v>
      </c>
    </row>
    <row r="359" spans="1:15" ht="15">
      <c r="A359" s="5"/>
      <c r="B359" s="5"/>
      <c r="C359" s="5"/>
      <c r="D359" s="14"/>
      <c r="E359" s="14"/>
      <c r="F359" s="5"/>
      <c r="G359" s="5"/>
      <c r="H359" s="5"/>
      <c r="I359" s="19"/>
      <c r="J359" s="97">
        <v>4214</v>
      </c>
      <c r="K359" s="98" t="s">
        <v>225</v>
      </c>
      <c r="L359" s="101"/>
      <c r="M359" s="100">
        <v>1500000</v>
      </c>
      <c r="N359" s="100">
        <v>0</v>
      </c>
      <c r="O359" s="446">
        <f>AVERAGE(N359/M359*100)</f>
        <v>0</v>
      </c>
    </row>
    <row r="360" spans="1:15" ht="15">
      <c r="A360" s="29"/>
      <c r="B360" s="28"/>
      <c r="C360" s="28"/>
      <c r="D360" s="28"/>
      <c r="E360" s="28"/>
      <c r="F360" s="28"/>
      <c r="G360" s="28"/>
      <c r="H360" s="28"/>
      <c r="I360" s="31"/>
      <c r="J360" s="531" t="s">
        <v>285</v>
      </c>
      <c r="K360" s="531"/>
      <c r="L360" s="531"/>
      <c r="M360" s="127">
        <f>ABS(M363)</f>
        <v>20000</v>
      </c>
      <c r="N360" s="127">
        <v>0</v>
      </c>
      <c r="O360" s="456">
        <f>AVERAGE(N360/M360*100)</f>
        <v>0</v>
      </c>
    </row>
    <row r="361" spans="1:15" ht="15">
      <c r="A361" s="29"/>
      <c r="B361" s="28"/>
      <c r="C361" s="28"/>
      <c r="D361" s="28"/>
      <c r="E361" s="28"/>
      <c r="F361" s="28"/>
      <c r="G361" s="28"/>
      <c r="H361" s="28"/>
      <c r="I361" s="31"/>
      <c r="J361" s="218" t="s">
        <v>74</v>
      </c>
      <c r="K361" s="219" t="s">
        <v>168</v>
      </c>
      <c r="L361" s="219"/>
      <c r="M361" s="188"/>
      <c r="N361" s="303"/>
      <c r="O361" s="450"/>
    </row>
    <row r="362" spans="1:15" ht="15">
      <c r="A362" s="29"/>
      <c r="B362" s="28"/>
      <c r="C362" s="28"/>
      <c r="D362" s="28"/>
      <c r="E362" s="28"/>
      <c r="F362" s="28"/>
      <c r="G362" s="28"/>
      <c r="H362" s="28"/>
      <c r="I362" s="31"/>
      <c r="J362" s="295" t="s">
        <v>126</v>
      </c>
      <c r="K362" s="296"/>
      <c r="L362" s="296"/>
      <c r="M362" s="238"/>
      <c r="N362" s="298"/>
      <c r="O362" s="445"/>
    </row>
    <row r="363" spans="1:15" ht="15">
      <c r="A363" s="5"/>
      <c r="B363" s="5"/>
      <c r="C363" s="5"/>
      <c r="D363" s="5"/>
      <c r="E363" s="5"/>
      <c r="F363" s="5"/>
      <c r="G363" s="5"/>
      <c r="H363" s="5"/>
      <c r="I363" s="15"/>
      <c r="J363" s="92">
        <v>4</v>
      </c>
      <c r="K363" s="93" t="s">
        <v>49</v>
      </c>
      <c r="L363" s="96"/>
      <c r="M363" s="95">
        <f>ABS(M364)</f>
        <v>20000</v>
      </c>
      <c r="N363" s="100">
        <v>0</v>
      </c>
      <c r="O363" s="446">
        <f>AVERAGE(N363/M363*100)</f>
        <v>0</v>
      </c>
    </row>
    <row r="364" spans="1:15" ht="15">
      <c r="A364" s="5"/>
      <c r="B364" s="5"/>
      <c r="C364" s="5"/>
      <c r="D364" s="14"/>
      <c r="E364" s="14"/>
      <c r="F364" s="5"/>
      <c r="G364" s="5"/>
      <c r="H364" s="5"/>
      <c r="I364" s="15"/>
      <c r="J364" s="116">
        <v>45</v>
      </c>
      <c r="K364" s="98" t="s">
        <v>58</v>
      </c>
      <c r="L364" s="101"/>
      <c r="M364" s="105">
        <f>ABS(M366)</f>
        <v>20000</v>
      </c>
      <c r="N364" s="100">
        <v>0</v>
      </c>
      <c r="O364" s="446">
        <f>AVERAGE(N364/M364*100)</f>
        <v>0</v>
      </c>
    </row>
    <row r="365" spans="1:15" ht="15">
      <c r="A365" s="5"/>
      <c r="B365" s="5"/>
      <c r="C365" s="5"/>
      <c r="D365" s="14"/>
      <c r="E365" s="14"/>
      <c r="F365" s="5"/>
      <c r="G365" s="5"/>
      <c r="H365" s="5"/>
      <c r="I365" s="15"/>
      <c r="J365" s="116">
        <v>451</v>
      </c>
      <c r="K365" s="103" t="s">
        <v>150</v>
      </c>
      <c r="L365" s="108"/>
      <c r="M365" s="105">
        <f>SUM(M366)</f>
        <v>20000</v>
      </c>
      <c r="N365" s="100">
        <v>0</v>
      </c>
      <c r="O365" s="446">
        <f>AVERAGE(N365/M365*100)</f>
        <v>0</v>
      </c>
    </row>
    <row r="366" spans="1:15" ht="15">
      <c r="A366" s="5"/>
      <c r="B366" s="5"/>
      <c r="C366" s="5"/>
      <c r="D366" s="14"/>
      <c r="E366" s="14"/>
      <c r="F366" s="5"/>
      <c r="G366" s="5"/>
      <c r="H366" s="5"/>
      <c r="I366" s="15"/>
      <c r="J366" s="116">
        <v>4511</v>
      </c>
      <c r="K366" s="103" t="s">
        <v>150</v>
      </c>
      <c r="L366" s="108"/>
      <c r="M366" s="105">
        <v>20000</v>
      </c>
      <c r="N366" s="100">
        <v>0</v>
      </c>
      <c r="O366" s="446">
        <f>AVERAGE(N366/M366*100)</f>
        <v>0</v>
      </c>
    </row>
    <row r="367" spans="1:15" ht="15">
      <c r="A367" s="5"/>
      <c r="B367" s="5"/>
      <c r="C367" s="5"/>
      <c r="D367" s="14"/>
      <c r="E367" s="14"/>
      <c r="F367" s="5"/>
      <c r="G367" s="5"/>
      <c r="H367" s="5"/>
      <c r="I367" s="15"/>
      <c r="J367" s="230" t="s">
        <v>284</v>
      </c>
      <c r="K367" s="125"/>
      <c r="L367" s="126"/>
      <c r="M367" s="127">
        <f>SUM(M368+M378)</f>
        <v>0</v>
      </c>
      <c r="N367" s="127">
        <v>0</v>
      </c>
      <c r="O367" s="456">
        <f>SUM(O368+O378)</f>
        <v>0</v>
      </c>
    </row>
    <row r="368" spans="1:15" ht="15">
      <c r="A368" s="5"/>
      <c r="B368" s="5"/>
      <c r="C368" s="5"/>
      <c r="D368" s="14"/>
      <c r="E368" s="14"/>
      <c r="F368" s="5"/>
      <c r="G368" s="5"/>
      <c r="H368" s="5"/>
      <c r="I368" s="15"/>
      <c r="J368" s="218" t="s">
        <v>114</v>
      </c>
      <c r="K368" s="182" t="s">
        <v>164</v>
      </c>
      <c r="L368" s="194"/>
      <c r="M368" s="188">
        <f>SUM(M370+M374)</f>
        <v>0</v>
      </c>
      <c r="N368" s="303">
        <v>0</v>
      </c>
      <c r="O368" s="450">
        <f>SUM(O370+O374)</f>
        <v>0</v>
      </c>
    </row>
    <row r="369" spans="1:15" ht="15">
      <c r="A369" s="5"/>
      <c r="B369" s="5"/>
      <c r="C369" s="5"/>
      <c r="D369" s="14"/>
      <c r="E369" s="14"/>
      <c r="F369" s="5"/>
      <c r="G369" s="5"/>
      <c r="H369" s="5"/>
      <c r="I369" s="15"/>
      <c r="J369" s="295" t="s">
        <v>126</v>
      </c>
      <c r="K369" s="112"/>
      <c r="L369" s="128"/>
      <c r="M369" s="237"/>
      <c r="N369" s="302">
        <v>0</v>
      </c>
      <c r="O369" s="451"/>
    </row>
    <row r="370" spans="1:15" ht="15">
      <c r="A370" s="5"/>
      <c r="B370" s="5"/>
      <c r="C370" s="5"/>
      <c r="D370" s="14"/>
      <c r="E370" s="14"/>
      <c r="F370" s="5"/>
      <c r="G370" s="5"/>
      <c r="H370" s="5"/>
      <c r="I370" s="15"/>
      <c r="J370" s="212">
        <v>3</v>
      </c>
      <c r="K370" s="93" t="s">
        <v>43</v>
      </c>
      <c r="L370" s="93"/>
      <c r="M370" s="95">
        <v>0</v>
      </c>
      <c r="N370" s="100">
        <v>0</v>
      </c>
      <c r="O370" s="446">
        <v>0</v>
      </c>
    </row>
    <row r="371" spans="1:15" ht="15">
      <c r="A371" s="5"/>
      <c r="B371" s="5"/>
      <c r="C371" s="5"/>
      <c r="D371" s="14"/>
      <c r="E371" s="14"/>
      <c r="F371" s="5"/>
      <c r="G371" s="5"/>
      <c r="H371" s="5"/>
      <c r="I371" s="15"/>
      <c r="J371" s="231">
        <v>32</v>
      </c>
      <c r="K371" s="93" t="s">
        <v>23</v>
      </c>
      <c r="L371" s="93"/>
      <c r="M371" s="100">
        <v>0</v>
      </c>
      <c r="N371" s="100">
        <v>0</v>
      </c>
      <c r="O371" s="457">
        <v>0</v>
      </c>
    </row>
    <row r="372" spans="1:15" ht="15">
      <c r="A372" s="5"/>
      <c r="B372" s="5"/>
      <c r="C372" s="5"/>
      <c r="D372" s="14"/>
      <c r="E372" s="14"/>
      <c r="F372" s="5"/>
      <c r="G372" s="5"/>
      <c r="H372" s="5"/>
      <c r="I372" s="15"/>
      <c r="J372" s="231">
        <v>323</v>
      </c>
      <c r="K372" s="93" t="s">
        <v>26</v>
      </c>
      <c r="L372" s="93"/>
      <c r="M372" s="100">
        <v>0</v>
      </c>
      <c r="N372" s="100">
        <v>0</v>
      </c>
      <c r="O372" s="457">
        <v>0</v>
      </c>
    </row>
    <row r="373" spans="1:15" ht="15">
      <c r="A373" s="5"/>
      <c r="B373" s="5"/>
      <c r="C373" s="5"/>
      <c r="D373" s="14"/>
      <c r="E373" s="14"/>
      <c r="F373" s="5"/>
      <c r="G373" s="5"/>
      <c r="H373" s="5"/>
      <c r="I373" s="15"/>
      <c r="J373" s="231">
        <v>3237</v>
      </c>
      <c r="K373" s="93" t="s">
        <v>216</v>
      </c>
      <c r="L373" s="93"/>
      <c r="M373" s="100">
        <v>0</v>
      </c>
      <c r="N373" s="100">
        <v>0</v>
      </c>
      <c r="O373" s="457">
        <v>0</v>
      </c>
    </row>
    <row r="374" spans="1:15" ht="15">
      <c r="A374" s="5"/>
      <c r="B374" s="5"/>
      <c r="C374" s="5"/>
      <c r="D374" s="14"/>
      <c r="E374" s="14"/>
      <c r="F374" s="5"/>
      <c r="G374" s="5"/>
      <c r="H374" s="5"/>
      <c r="I374" s="15"/>
      <c r="J374" s="231">
        <v>4</v>
      </c>
      <c r="K374" s="98" t="s">
        <v>4</v>
      </c>
      <c r="L374" s="98"/>
      <c r="M374" s="105">
        <f>SUM(M375)</f>
        <v>0</v>
      </c>
      <c r="N374" s="100">
        <v>0</v>
      </c>
      <c r="O374" s="466">
        <f>SUM(O375)</f>
        <v>0</v>
      </c>
    </row>
    <row r="375" spans="1:15" ht="15">
      <c r="A375" s="5"/>
      <c r="B375" s="5"/>
      <c r="C375" s="5"/>
      <c r="D375" s="14"/>
      <c r="E375" s="14"/>
      <c r="F375" s="5"/>
      <c r="G375" s="5"/>
      <c r="H375" s="5"/>
      <c r="I375" s="15"/>
      <c r="J375" s="113">
        <v>42</v>
      </c>
      <c r="K375" s="98" t="s">
        <v>193</v>
      </c>
      <c r="L375" s="101"/>
      <c r="M375" s="105">
        <f>SUM(M376)</f>
        <v>0</v>
      </c>
      <c r="N375" s="100">
        <v>0</v>
      </c>
      <c r="O375" s="466">
        <f>SUM(O376)</f>
        <v>0</v>
      </c>
    </row>
    <row r="376" spans="1:15" ht="15">
      <c r="A376" s="5"/>
      <c r="B376" s="5"/>
      <c r="C376" s="5"/>
      <c r="D376" s="14"/>
      <c r="E376" s="14"/>
      <c r="F376" s="5"/>
      <c r="G376" s="5"/>
      <c r="H376" s="5"/>
      <c r="I376" s="15"/>
      <c r="J376" s="113">
        <v>421</v>
      </c>
      <c r="K376" s="98" t="s">
        <v>35</v>
      </c>
      <c r="L376" s="101"/>
      <c r="M376" s="105">
        <f>SUM(M377)</f>
        <v>0</v>
      </c>
      <c r="N376" s="100">
        <v>0</v>
      </c>
      <c r="O376" s="466">
        <f>SUM(O377)</f>
        <v>0</v>
      </c>
    </row>
    <row r="377" spans="1:15" ht="15">
      <c r="A377" s="5"/>
      <c r="B377" s="5"/>
      <c r="C377" s="5"/>
      <c r="D377" s="14"/>
      <c r="E377" s="14"/>
      <c r="F377" s="5"/>
      <c r="G377" s="5"/>
      <c r="H377" s="5"/>
      <c r="I377" s="15"/>
      <c r="J377" s="233">
        <v>4214</v>
      </c>
      <c r="K377" s="103" t="s">
        <v>225</v>
      </c>
      <c r="L377" s="108"/>
      <c r="M377" s="105">
        <v>0</v>
      </c>
      <c r="N377" s="105">
        <v>0</v>
      </c>
      <c r="O377" s="466">
        <v>0</v>
      </c>
    </row>
    <row r="378" spans="1:15" ht="15">
      <c r="A378" s="5"/>
      <c r="B378" s="5"/>
      <c r="C378" s="5"/>
      <c r="D378" s="14"/>
      <c r="E378" s="14"/>
      <c r="F378" s="5"/>
      <c r="G378" s="5"/>
      <c r="H378" s="5"/>
      <c r="I378" s="15"/>
      <c r="J378" s="218" t="s">
        <v>114</v>
      </c>
      <c r="K378" s="182" t="s">
        <v>379</v>
      </c>
      <c r="L378" s="194"/>
      <c r="M378" s="188">
        <f>SUM(M380)</f>
        <v>0</v>
      </c>
      <c r="N378" s="303">
        <v>0</v>
      </c>
      <c r="O378" s="450">
        <f>SUM(O380)</f>
        <v>0</v>
      </c>
    </row>
    <row r="379" spans="1:15" ht="15">
      <c r="A379" s="5"/>
      <c r="B379" s="5"/>
      <c r="C379" s="5"/>
      <c r="D379" s="14"/>
      <c r="E379" s="14"/>
      <c r="F379" s="5"/>
      <c r="G379" s="5"/>
      <c r="H379" s="5"/>
      <c r="I379" s="15"/>
      <c r="J379" s="295" t="s">
        <v>126</v>
      </c>
      <c r="K379" s="112"/>
      <c r="L379" s="128"/>
      <c r="M379" s="237"/>
      <c r="N379" s="302">
        <v>0</v>
      </c>
      <c r="O379" s="451"/>
    </row>
    <row r="380" spans="1:15" ht="15">
      <c r="A380" s="5"/>
      <c r="B380" s="5"/>
      <c r="C380" s="5"/>
      <c r="D380" s="14"/>
      <c r="E380" s="14"/>
      <c r="F380" s="5"/>
      <c r="G380" s="5"/>
      <c r="H380" s="5"/>
      <c r="I380" s="15"/>
      <c r="J380" s="212">
        <v>4</v>
      </c>
      <c r="K380" s="93" t="s">
        <v>4</v>
      </c>
      <c r="L380" s="93"/>
      <c r="M380" s="159">
        <f>SUM(M381)</f>
        <v>0</v>
      </c>
      <c r="N380" s="100">
        <v>0</v>
      </c>
      <c r="O380" s="467">
        <f>SUM(O381)</f>
        <v>0</v>
      </c>
    </row>
    <row r="381" spans="1:15" ht="15">
      <c r="A381" s="5"/>
      <c r="B381" s="5"/>
      <c r="C381" s="5"/>
      <c r="D381" s="14"/>
      <c r="E381" s="14"/>
      <c r="F381" s="5"/>
      <c r="G381" s="5"/>
      <c r="H381" s="5"/>
      <c r="I381" s="15"/>
      <c r="J381" s="113">
        <v>42</v>
      </c>
      <c r="K381" s="98" t="s">
        <v>193</v>
      </c>
      <c r="L381" s="101"/>
      <c r="M381" s="105">
        <f>SUM(M382)</f>
        <v>0</v>
      </c>
      <c r="N381" s="100">
        <v>0</v>
      </c>
      <c r="O381" s="466">
        <f>SUM(O382)</f>
        <v>0</v>
      </c>
    </row>
    <row r="382" spans="1:15" ht="15">
      <c r="A382" s="5"/>
      <c r="B382" s="5"/>
      <c r="C382" s="5"/>
      <c r="D382" s="14"/>
      <c r="E382" s="14"/>
      <c r="F382" s="5"/>
      <c r="G382" s="5"/>
      <c r="H382" s="5"/>
      <c r="I382" s="15"/>
      <c r="J382" s="113">
        <v>421</v>
      </c>
      <c r="K382" s="98" t="s">
        <v>35</v>
      </c>
      <c r="L382" s="101"/>
      <c r="M382" s="105">
        <f>SUM(M383)</f>
        <v>0</v>
      </c>
      <c r="N382" s="100">
        <v>0</v>
      </c>
      <c r="O382" s="466">
        <f>SUM(O383)</f>
        <v>0</v>
      </c>
    </row>
    <row r="383" spans="1:15" ht="15">
      <c r="A383" s="5"/>
      <c r="B383" s="5"/>
      <c r="C383" s="5"/>
      <c r="D383" s="14"/>
      <c r="E383" s="14"/>
      <c r="F383" s="5"/>
      <c r="G383" s="5"/>
      <c r="H383" s="5"/>
      <c r="I383" s="15"/>
      <c r="J383" s="232">
        <v>4214</v>
      </c>
      <c r="K383" s="98" t="s">
        <v>225</v>
      </c>
      <c r="L383" s="101"/>
      <c r="M383" s="100">
        <v>0</v>
      </c>
      <c r="N383" s="100">
        <v>0</v>
      </c>
      <c r="O383" s="457">
        <v>0</v>
      </c>
    </row>
    <row r="384" spans="1:15" ht="15">
      <c r="A384" s="5"/>
      <c r="B384" s="5"/>
      <c r="C384" s="5"/>
      <c r="D384" s="14"/>
      <c r="E384" s="14"/>
      <c r="F384" s="5"/>
      <c r="G384" s="5"/>
      <c r="H384" s="5"/>
      <c r="I384" s="15"/>
      <c r="J384" s="531" t="s">
        <v>287</v>
      </c>
      <c r="K384" s="531"/>
      <c r="L384" s="531"/>
      <c r="M384" s="127">
        <f>ABS(M387)</f>
        <v>112000</v>
      </c>
      <c r="N384" s="127">
        <f>SUM(N387)</f>
        <v>111328</v>
      </c>
      <c r="O384" s="456">
        <f>AVERAGE(N384/M384*100)</f>
        <v>99.4</v>
      </c>
    </row>
    <row r="385" spans="1:15" ht="15">
      <c r="A385" s="5"/>
      <c r="B385" s="5"/>
      <c r="C385" s="5"/>
      <c r="D385" s="14"/>
      <c r="E385" s="14"/>
      <c r="F385" s="5"/>
      <c r="G385" s="5"/>
      <c r="H385" s="5"/>
      <c r="I385" s="15"/>
      <c r="J385" s="218" t="s">
        <v>74</v>
      </c>
      <c r="K385" s="219" t="s">
        <v>168</v>
      </c>
      <c r="L385" s="219"/>
      <c r="M385" s="239"/>
      <c r="N385" s="299">
        <v>0</v>
      </c>
      <c r="O385" s="447"/>
    </row>
    <row r="386" spans="1:15" ht="15">
      <c r="A386" s="5"/>
      <c r="B386" s="5"/>
      <c r="C386" s="5"/>
      <c r="D386" s="14"/>
      <c r="E386" s="14"/>
      <c r="F386" s="5"/>
      <c r="G386" s="5"/>
      <c r="H386" s="5"/>
      <c r="I386" s="15"/>
      <c r="J386" s="295" t="s">
        <v>126</v>
      </c>
      <c r="K386" s="296"/>
      <c r="L386" s="296"/>
      <c r="M386" s="238"/>
      <c r="N386" s="298">
        <v>0</v>
      </c>
      <c r="O386" s="445"/>
    </row>
    <row r="387" spans="1:15" ht="15">
      <c r="A387" s="5"/>
      <c r="B387" s="5"/>
      <c r="C387" s="5"/>
      <c r="D387" s="14"/>
      <c r="E387" s="14"/>
      <c r="F387" s="5"/>
      <c r="G387" s="5"/>
      <c r="H387" s="5"/>
      <c r="I387" s="15"/>
      <c r="J387" s="92">
        <v>4</v>
      </c>
      <c r="K387" s="93" t="s">
        <v>49</v>
      </c>
      <c r="L387" s="96"/>
      <c r="M387" s="95">
        <f>ABS(M388)</f>
        <v>112000</v>
      </c>
      <c r="N387" s="100">
        <f>SUM(N388)</f>
        <v>111328</v>
      </c>
      <c r="O387" s="446">
        <f>AVERAGE(N387/M387*100)</f>
        <v>99.4</v>
      </c>
    </row>
    <row r="388" spans="1:15" ht="15">
      <c r="A388" s="5"/>
      <c r="B388" s="5"/>
      <c r="C388" s="5"/>
      <c r="D388" s="14"/>
      <c r="E388" s="14"/>
      <c r="F388" s="5"/>
      <c r="G388" s="5"/>
      <c r="H388" s="5"/>
      <c r="I388" s="15"/>
      <c r="J388" s="97">
        <v>42</v>
      </c>
      <c r="K388" s="98" t="s">
        <v>48</v>
      </c>
      <c r="L388" s="101"/>
      <c r="M388" s="100">
        <f>ABS(M390)</f>
        <v>112000</v>
      </c>
      <c r="N388" s="100">
        <v>111328</v>
      </c>
      <c r="O388" s="446">
        <f>AVERAGE(N388/M388*100)</f>
        <v>99.4</v>
      </c>
    </row>
    <row r="389" spans="1:15" ht="15">
      <c r="A389" s="5"/>
      <c r="B389" s="5"/>
      <c r="C389" s="5"/>
      <c r="D389" s="14"/>
      <c r="E389" s="14"/>
      <c r="F389" s="5"/>
      <c r="G389" s="5"/>
      <c r="H389" s="5"/>
      <c r="I389" s="15"/>
      <c r="J389" s="97">
        <v>422</v>
      </c>
      <c r="K389" s="98" t="s">
        <v>36</v>
      </c>
      <c r="L389" s="101"/>
      <c r="M389" s="100">
        <f>SUM(M390)</f>
        <v>112000</v>
      </c>
      <c r="N389" s="100">
        <v>111328</v>
      </c>
      <c r="O389" s="446">
        <f>AVERAGE(N389/M389*100)</f>
        <v>99.4</v>
      </c>
    </row>
    <row r="390" spans="1:15" ht="15">
      <c r="A390" s="5"/>
      <c r="B390" s="5"/>
      <c r="C390" s="5"/>
      <c r="D390" s="14"/>
      <c r="E390" s="14"/>
      <c r="F390" s="5"/>
      <c r="G390" s="5"/>
      <c r="H390" s="5"/>
      <c r="I390" s="15"/>
      <c r="J390" s="97">
        <v>4222</v>
      </c>
      <c r="K390" s="98" t="s">
        <v>286</v>
      </c>
      <c r="L390" s="101"/>
      <c r="M390" s="100">
        <v>112000</v>
      </c>
      <c r="N390" s="100">
        <v>111328</v>
      </c>
      <c r="O390" s="446">
        <f>AVERAGE(N390/M390*100)</f>
        <v>99.4</v>
      </c>
    </row>
    <row r="391" spans="1:15" ht="15">
      <c r="A391" s="5"/>
      <c r="B391" s="5"/>
      <c r="C391" s="5"/>
      <c r="D391" s="14"/>
      <c r="E391" s="14"/>
      <c r="F391" s="5"/>
      <c r="G391" s="5"/>
      <c r="H391" s="5"/>
      <c r="I391" s="15"/>
      <c r="J391" s="160" t="s">
        <v>175</v>
      </c>
      <c r="K391" s="161"/>
      <c r="L391" s="162"/>
      <c r="M391" s="166">
        <f>SUM(M394)</f>
        <v>91000</v>
      </c>
      <c r="N391" s="166">
        <f>SUM(N394)</f>
        <v>90694</v>
      </c>
      <c r="O391" s="468">
        <f>AVERAGE(N391/M391*100)</f>
        <v>99.66373626373627</v>
      </c>
    </row>
    <row r="392" spans="1:15" ht="15">
      <c r="A392" s="5"/>
      <c r="B392" s="5"/>
      <c r="C392" s="5"/>
      <c r="D392" s="14"/>
      <c r="E392" s="14"/>
      <c r="F392" s="5"/>
      <c r="G392" s="5"/>
      <c r="H392" s="5"/>
      <c r="I392" s="15"/>
      <c r="J392" s="218" t="s">
        <v>115</v>
      </c>
      <c r="K392" s="182" t="s">
        <v>160</v>
      </c>
      <c r="L392" s="305"/>
      <c r="M392" s="188"/>
      <c r="N392" s="303"/>
      <c r="O392" s="450"/>
    </row>
    <row r="393" spans="1:15" ht="15">
      <c r="A393" s="5"/>
      <c r="B393" s="5"/>
      <c r="C393" s="5"/>
      <c r="D393" s="14"/>
      <c r="E393" s="14"/>
      <c r="F393" s="5"/>
      <c r="G393" s="5"/>
      <c r="H393" s="5"/>
      <c r="I393" s="15"/>
      <c r="J393" s="295" t="s">
        <v>126</v>
      </c>
      <c r="K393" s="112"/>
      <c r="L393" s="128"/>
      <c r="M393" s="238"/>
      <c r="N393" s="298"/>
      <c r="O393" s="445"/>
    </row>
    <row r="394" spans="1:15" ht="15">
      <c r="A394" s="5"/>
      <c r="B394" s="5"/>
      <c r="C394" s="5"/>
      <c r="D394" s="14"/>
      <c r="E394" s="14"/>
      <c r="F394" s="5"/>
      <c r="G394" s="5"/>
      <c r="H394" s="5"/>
      <c r="I394" s="15"/>
      <c r="J394" s="129">
        <v>4</v>
      </c>
      <c r="K394" s="93" t="s">
        <v>49</v>
      </c>
      <c r="L394" s="96"/>
      <c r="M394" s="222">
        <f>SUM(M395)</f>
        <v>91000</v>
      </c>
      <c r="N394" s="141">
        <f>SUM(N395)</f>
        <v>90694</v>
      </c>
      <c r="O394" s="469">
        <f>AVERAGE(N394/M394*100)</f>
        <v>99.66373626373627</v>
      </c>
    </row>
    <row r="395" spans="1:15" ht="15">
      <c r="A395" s="5"/>
      <c r="B395" s="5"/>
      <c r="C395" s="5"/>
      <c r="D395" s="14"/>
      <c r="E395" s="14"/>
      <c r="F395" s="5"/>
      <c r="G395" s="5"/>
      <c r="H395" s="5"/>
      <c r="I395" s="15"/>
      <c r="J395" s="113">
        <v>45</v>
      </c>
      <c r="K395" s="98" t="s">
        <v>58</v>
      </c>
      <c r="L395" s="101"/>
      <c r="M395" s="172">
        <f>SUM(M396)</f>
        <v>91000</v>
      </c>
      <c r="N395" s="141">
        <f>SUM(N396)</f>
        <v>90694</v>
      </c>
      <c r="O395" s="469">
        <f>AVERAGE(N395/M395*100)</f>
        <v>99.66373626373627</v>
      </c>
    </row>
    <row r="396" spans="1:15" ht="15">
      <c r="A396" s="5"/>
      <c r="B396" s="5"/>
      <c r="C396" s="5"/>
      <c r="D396" s="14"/>
      <c r="E396" s="14"/>
      <c r="F396" s="5"/>
      <c r="G396" s="5"/>
      <c r="H396" s="5"/>
      <c r="I396" s="15"/>
      <c r="J396" s="113">
        <v>451</v>
      </c>
      <c r="K396" s="103" t="s">
        <v>150</v>
      </c>
      <c r="L396" s="101"/>
      <c r="M396" s="172">
        <f>SUM(M397)</f>
        <v>91000</v>
      </c>
      <c r="N396" s="141">
        <v>90694</v>
      </c>
      <c r="O396" s="469">
        <f>AVERAGE(N396/M396*100)</f>
        <v>99.66373626373627</v>
      </c>
    </row>
    <row r="397" spans="1:15" ht="15">
      <c r="A397" s="5"/>
      <c r="B397" s="5"/>
      <c r="C397" s="5"/>
      <c r="D397" s="14"/>
      <c r="E397" s="14"/>
      <c r="F397" s="5"/>
      <c r="G397" s="5"/>
      <c r="H397" s="5"/>
      <c r="I397" s="15"/>
      <c r="J397" s="113">
        <v>4511</v>
      </c>
      <c r="K397" s="103" t="s">
        <v>150</v>
      </c>
      <c r="L397" s="101"/>
      <c r="M397" s="172">
        <v>91000</v>
      </c>
      <c r="N397" s="141">
        <v>90694</v>
      </c>
      <c r="O397" s="469">
        <f>AVERAGE(N397/M397*100)</f>
        <v>99.66373626373627</v>
      </c>
    </row>
    <row r="398" spans="1:15" ht="15">
      <c r="A398" s="5"/>
      <c r="B398" s="5"/>
      <c r="C398" s="5"/>
      <c r="D398" s="14"/>
      <c r="E398" s="14"/>
      <c r="F398" s="5"/>
      <c r="G398" s="5"/>
      <c r="H398" s="5"/>
      <c r="I398" s="15"/>
      <c r="J398" s="223" t="s">
        <v>288</v>
      </c>
      <c r="K398" s="125"/>
      <c r="L398" s="125"/>
      <c r="M398" s="127">
        <f>SUM(M401)</f>
        <v>100000</v>
      </c>
      <c r="N398" s="127">
        <v>0</v>
      </c>
      <c r="O398" s="456">
        <f>AVERAGE(N398/M398*100)</f>
        <v>0</v>
      </c>
    </row>
    <row r="399" spans="1:15" ht="15">
      <c r="A399" s="5"/>
      <c r="B399" s="5"/>
      <c r="C399" s="5"/>
      <c r="D399" s="14"/>
      <c r="E399" s="14"/>
      <c r="F399" s="5"/>
      <c r="G399" s="5"/>
      <c r="H399" s="5"/>
      <c r="I399" s="15"/>
      <c r="J399" s="218" t="s">
        <v>74</v>
      </c>
      <c r="K399" s="88" t="s">
        <v>164</v>
      </c>
      <c r="L399" s="88"/>
      <c r="M399" s="188"/>
      <c r="N399" s="303">
        <v>0</v>
      </c>
      <c r="O399" s="450"/>
    </row>
    <row r="400" spans="1:15" ht="15">
      <c r="A400" s="5"/>
      <c r="B400" s="5"/>
      <c r="C400" s="5"/>
      <c r="D400" s="14"/>
      <c r="E400" s="14"/>
      <c r="F400" s="5"/>
      <c r="G400" s="5"/>
      <c r="H400" s="5"/>
      <c r="I400" s="15"/>
      <c r="J400" s="295" t="s">
        <v>126</v>
      </c>
      <c r="K400" s="112"/>
      <c r="L400" s="112"/>
      <c r="M400" s="237"/>
      <c r="N400" s="302"/>
      <c r="O400" s="451"/>
    </row>
    <row r="401" spans="1:15" ht="15">
      <c r="A401" s="5"/>
      <c r="B401" s="5"/>
      <c r="C401" s="5"/>
      <c r="D401" s="14"/>
      <c r="E401" s="14"/>
      <c r="F401" s="5"/>
      <c r="G401" s="5"/>
      <c r="H401" s="5"/>
      <c r="I401" s="15"/>
      <c r="J401" s="117">
        <v>3</v>
      </c>
      <c r="K401" s="93" t="s">
        <v>3</v>
      </c>
      <c r="L401" s="93"/>
      <c r="M401" s="95">
        <f>SUM(M402)</f>
        <v>100000</v>
      </c>
      <c r="N401" s="100">
        <v>0</v>
      </c>
      <c r="O401" s="446">
        <f aca="true" t="shared" si="18" ref="O401:O407">AVERAGE(N401/M401*100)</f>
        <v>0</v>
      </c>
    </row>
    <row r="402" spans="1:15" ht="15">
      <c r="A402" s="5"/>
      <c r="B402" s="5"/>
      <c r="C402" s="5"/>
      <c r="D402" s="14"/>
      <c r="E402" s="14"/>
      <c r="F402" s="5"/>
      <c r="G402" s="5"/>
      <c r="H402" s="5"/>
      <c r="I402" s="15"/>
      <c r="J402" s="117">
        <v>38</v>
      </c>
      <c r="K402" s="98" t="s">
        <v>196</v>
      </c>
      <c r="L402" s="98"/>
      <c r="M402" s="100">
        <f>SUM(M403)</f>
        <v>100000</v>
      </c>
      <c r="N402" s="100">
        <v>0</v>
      </c>
      <c r="O402" s="446">
        <f t="shared" si="18"/>
        <v>0</v>
      </c>
    </row>
    <row r="403" spans="1:15" ht="15">
      <c r="A403" s="5"/>
      <c r="B403" s="5"/>
      <c r="C403" s="5"/>
      <c r="D403" s="14"/>
      <c r="E403" s="14"/>
      <c r="F403" s="5"/>
      <c r="G403" s="5"/>
      <c r="H403" s="5"/>
      <c r="I403" s="15"/>
      <c r="J403" s="117">
        <v>382</v>
      </c>
      <c r="K403" s="98" t="s">
        <v>255</v>
      </c>
      <c r="L403" s="98"/>
      <c r="M403" s="100">
        <f>SUM(M404)</f>
        <v>100000</v>
      </c>
      <c r="N403" s="100">
        <v>0</v>
      </c>
      <c r="O403" s="446">
        <f t="shared" si="18"/>
        <v>0</v>
      </c>
    </row>
    <row r="404" spans="1:15" ht="15">
      <c r="A404" s="5"/>
      <c r="B404" s="5"/>
      <c r="C404" s="5"/>
      <c r="D404" s="14"/>
      <c r="E404" s="14"/>
      <c r="F404" s="5"/>
      <c r="G404" s="5"/>
      <c r="H404" s="5"/>
      <c r="I404" s="15"/>
      <c r="J404" s="117">
        <v>3821</v>
      </c>
      <c r="K404" s="98" t="s">
        <v>195</v>
      </c>
      <c r="L404" s="98"/>
      <c r="M404" s="100">
        <v>100000</v>
      </c>
      <c r="N404" s="100">
        <v>0</v>
      </c>
      <c r="O404" s="446">
        <f t="shared" si="18"/>
        <v>0</v>
      </c>
    </row>
    <row r="405" spans="1:15" ht="15">
      <c r="A405" s="5"/>
      <c r="B405" s="5"/>
      <c r="C405" s="5"/>
      <c r="D405" s="14"/>
      <c r="E405" s="14"/>
      <c r="F405" s="5"/>
      <c r="G405" s="5"/>
      <c r="H405" s="5"/>
      <c r="I405" s="15"/>
      <c r="J405" s="533" t="s">
        <v>297</v>
      </c>
      <c r="K405" s="533"/>
      <c r="L405" s="533"/>
      <c r="M405" s="241">
        <f>SUM(M406+M434+M447+M456+M466)</f>
        <v>15185000</v>
      </c>
      <c r="N405" s="241">
        <f>SUM(N406+N447+N456)</f>
        <v>2048042</v>
      </c>
      <c r="O405" s="453">
        <f t="shared" si="18"/>
        <v>13.487270332565032</v>
      </c>
    </row>
    <row r="406" spans="1:15" ht="15">
      <c r="A406" s="5"/>
      <c r="B406" s="5"/>
      <c r="C406" s="5"/>
      <c r="D406" s="14"/>
      <c r="E406" s="14"/>
      <c r="F406" s="5"/>
      <c r="G406" s="5"/>
      <c r="H406" s="5"/>
      <c r="I406" s="15"/>
      <c r="J406" s="236" t="s">
        <v>298</v>
      </c>
      <c r="K406" s="125"/>
      <c r="L406" s="126"/>
      <c r="M406" s="127">
        <f>SUM(M407+M415+M421)</f>
        <v>14000000</v>
      </c>
      <c r="N406" s="127">
        <f>SUM(N407+N421+N417)</f>
        <v>1863042</v>
      </c>
      <c r="O406" s="456">
        <f t="shared" si="18"/>
        <v>13.307442857142856</v>
      </c>
    </row>
    <row r="407" spans="1:15" ht="15">
      <c r="A407" s="5"/>
      <c r="B407" s="5"/>
      <c r="C407" s="5"/>
      <c r="D407" s="14"/>
      <c r="E407" s="14"/>
      <c r="F407" s="5"/>
      <c r="G407" s="5"/>
      <c r="H407" s="5"/>
      <c r="I407" s="15"/>
      <c r="J407" s="218" t="s">
        <v>74</v>
      </c>
      <c r="K407" s="88" t="s">
        <v>268</v>
      </c>
      <c r="L407" s="154"/>
      <c r="M407" s="188">
        <f>SUM(M409)</f>
        <v>10000000</v>
      </c>
      <c r="N407" s="303">
        <f>SUM(N409)</f>
        <v>0</v>
      </c>
      <c r="O407" s="450">
        <f t="shared" si="18"/>
        <v>0</v>
      </c>
    </row>
    <row r="408" spans="1:15" ht="15">
      <c r="A408" s="5"/>
      <c r="B408" s="5"/>
      <c r="C408" s="5"/>
      <c r="D408" s="14"/>
      <c r="E408" s="14"/>
      <c r="F408" s="5"/>
      <c r="G408" s="5"/>
      <c r="H408" s="5"/>
      <c r="I408" s="15"/>
      <c r="J408" s="295" t="s">
        <v>178</v>
      </c>
      <c r="K408" s="112"/>
      <c r="L408" s="128"/>
      <c r="M408" s="237"/>
      <c r="N408" s="302"/>
      <c r="O408" s="451"/>
    </row>
    <row r="409" spans="1:15" ht="15">
      <c r="A409" s="5"/>
      <c r="B409" s="5"/>
      <c r="C409" s="5"/>
      <c r="D409" s="14"/>
      <c r="E409" s="14"/>
      <c r="F409" s="5"/>
      <c r="G409" s="5"/>
      <c r="H409" s="5"/>
      <c r="I409" s="15"/>
      <c r="J409" s="117">
        <v>4</v>
      </c>
      <c r="K409" s="93" t="s">
        <v>86</v>
      </c>
      <c r="L409" s="96"/>
      <c r="M409" s="167">
        <f>SUM(M411+M413)</f>
        <v>10000000</v>
      </c>
      <c r="N409" s="147">
        <v>0</v>
      </c>
      <c r="O409" s="454">
        <f aca="true" t="shared" si="19" ref="O409:O415">AVERAGE(N409/M409*100)</f>
        <v>0</v>
      </c>
    </row>
    <row r="410" spans="1:15" ht="15">
      <c r="A410" s="5"/>
      <c r="B410" s="5"/>
      <c r="C410" s="5"/>
      <c r="D410" s="14"/>
      <c r="E410" s="14"/>
      <c r="F410" s="5"/>
      <c r="G410" s="5"/>
      <c r="H410" s="5"/>
      <c r="I410" s="15"/>
      <c r="J410" s="113">
        <v>42</v>
      </c>
      <c r="K410" s="98" t="s">
        <v>163</v>
      </c>
      <c r="L410" s="101"/>
      <c r="M410" s="100">
        <f>SUM(M412)</f>
        <v>10000000</v>
      </c>
      <c r="N410" s="100">
        <v>0</v>
      </c>
      <c r="O410" s="454">
        <f t="shared" si="19"/>
        <v>0</v>
      </c>
    </row>
    <row r="411" spans="1:15" ht="15">
      <c r="A411" s="5"/>
      <c r="B411" s="5"/>
      <c r="C411" s="5"/>
      <c r="D411" s="14"/>
      <c r="E411" s="14"/>
      <c r="F411" s="5"/>
      <c r="G411" s="5"/>
      <c r="H411" s="5"/>
      <c r="I411" s="15"/>
      <c r="J411" s="113">
        <v>421</v>
      </c>
      <c r="K411" s="98" t="s">
        <v>35</v>
      </c>
      <c r="L411" s="101"/>
      <c r="M411" s="100">
        <f>SUM(M412)</f>
        <v>10000000</v>
      </c>
      <c r="N411" s="100">
        <v>0</v>
      </c>
      <c r="O411" s="454">
        <f t="shared" si="19"/>
        <v>0</v>
      </c>
    </row>
    <row r="412" spans="1:15" ht="15">
      <c r="A412" s="5"/>
      <c r="B412" s="5"/>
      <c r="C412" s="5"/>
      <c r="D412" s="14"/>
      <c r="E412" s="14"/>
      <c r="F412" s="5"/>
      <c r="G412" s="5"/>
      <c r="H412" s="5"/>
      <c r="I412" s="15"/>
      <c r="J412" s="113">
        <v>4212</v>
      </c>
      <c r="K412" s="98" t="s">
        <v>269</v>
      </c>
      <c r="L412" s="101"/>
      <c r="M412" s="100">
        <v>10000000</v>
      </c>
      <c r="N412" s="100">
        <v>0</v>
      </c>
      <c r="O412" s="454">
        <f t="shared" si="19"/>
        <v>0</v>
      </c>
    </row>
    <row r="413" spans="1:15" ht="15">
      <c r="A413" s="5"/>
      <c r="B413" s="5"/>
      <c r="C413" s="5"/>
      <c r="D413" s="14"/>
      <c r="E413" s="14"/>
      <c r="F413" s="5"/>
      <c r="G413" s="5"/>
      <c r="H413" s="5"/>
      <c r="I413" s="15"/>
      <c r="J413" s="116">
        <v>422</v>
      </c>
      <c r="K413" s="103" t="s">
        <v>36</v>
      </c>
      <c r="L413" s="108"/>
      <c r="M413" s="105">
        <f>SUM(M414)</f>
        <v>0</v>
      </c>
      <c r="N413" s="100">
        <v>0</v>
      </c>
      <c r="O413" s="454">
        <v>0</v>
      </c>
    </row>
    <row r="414" spans="1:15" ht="15">
      <c r="A414" s="5"/>
      <c r="B414" s="5"/>
      <c r="C414" s="5"/>
      <c r="D414" s="14"/>
      <c r="E414" s="14"/>
      <c r="F414" s="5"/>
      <c r="G414" s="5"/>
      <c r="H414" s="5"/>
      <c r="I414" s="15"/>
      <c r="J414" s="116">
        <v>4227</v>
      </c>
      <c r="K414" s="103" t="s">
        <v>256</v>
      </c>
      <c r="L414" s="108"/>
      <c r="M414" s="105">
        <v>0</v>
      </c>
      <c r="N414" s="105">
        <v>0</v>
      </c>
      <c r="O414" s="454">
        <v>0</v>
      </c>
    </row>
    <row r="415" spans="1:15" ht="15">
      <c r="A415" s="5"/>
      <c r="B415" s="5"/>
      <c r="C415" s="5"/>
      <c r="D415" s="14"/>
      <c r="E415" s="14"/>
      <c r="F415" s="5"/>
      <c r="G415" s="5"/>
      <c r="H415" s="5"/>
      <c r="I415" s="15"/>
      <c r="J415" s="218" t="s">
        <v>114</v>
      </c>
      <c r="K415" s="88" t="s">
        <v>236</v>
      </c>
      <c r="L415" s="154"/>
      <c r="M415" s="188">
        <f>SUM(M417)</f>
        <v>2500000</v>
      </c>
      <c r="N415" s="303">
        <v>1763404</v>
      </c>
      <c r="O415" s="450">
        <f t="shared" si="19"/>
        <v>70.53616000000001</v>
      </c>
    </row>
    <row r="416" spans="1:15" ht="15">
      <c r="A416" s="5"/>
      <c r="B416" s="5"/>
      <c r="C416" s="5"/>
      <c r="D416" s="14"/>
      <c r="E416" s="14"/>
      <c r="F416" s="5"/>
      <c r="G416" s="5"/>
      <c r="H416" s="5"/>
      <c r="I416" s="15"/>
      <c r="J416" s="295" t="s">
        <v>191</v>
      </c>
      <c r="K416" s="112"/>
      <c r="L416" s="128"/>
      <c r="M416" s="237"/>
      <c r="N416" s="302"/>
      <c r="O416" s="451"/>
    </row>
    <row r="417" spans="1:15" ht="15">
      <c r="A417" s="5"/>
      <c r="B417" s="5"/>
      <c r="C417" s="5"/>
      <c r="D417" s="14"/>
      <c r="E417" s="14"/>
      <c r="F417" s="5"/>
      <c r="G417" s="5"/>
      <c r="H417" s="5"/>
      <c r="I417" s="15"/>
      <c r="J417" s="134">
        <v>4</v>
      </c>
      <c r="K417" s="131" t="s">
        <v>192</v>
      </c>
      <c r="L417" s="132"/>
      <c r="M417" s="159">
        <f>SUM(M418)</f>
        <v>2500000</v>
      </c>
      <c r="N417" s="100">
        <v>1763404</v>
      </c>
      <c r="O417" s="457">
        <f>AVERAGE(N417/M417*100)</f>
        <v>70.53616000000001</v>
      </c>
    </row>
    <row r="418" spans="1:15" ht="15">
      <c r="A418" s="5"/>
      <c r="B418" s="5"/>
      <c r="C418" s="5"/>
      <c r="D418" s="14"/>
      <c r="E418" s="14"/>
      <c r="F418" s="5"/>
      <c r="G418" s="5"/>
      <c r="H418" s="5"/>
      <c r="I418" s="15"/>
      <c r="J418" s="116">
        <v>42</v>
      </c>
      <c r="K418" s="103" t="s">
        <v>163</v>
      </c>
      <c r="L418" s="108"/>
      <c r="M418" s="105">
        <f>SUM(M419)</f>
        <v>2500000</v>
      </c>
      <c r="N418" s="100">
        <v>1763404</v>
      </c>
      <c r="O418" s="457">
        <f>AVERAGE(N418/M418*100)</f>
        <v>70.53616000000001</v>
      </c>
    </row>
    <row r="419" spans="1:15" ht="15">
      <c r="A419" s="5"/>
      <c r="B419" s="5"/>
      <c r="C419" s="5"/>
      <c r="D419" s="14"/>
      <c r="E419" s="14"/>
      <c r="F419" s="5"/>
      <c r="G419" s="5"/>
      <c r="H419" s="5"/>
      <c r="I419" s="15"/>
      <c r="J419" s="116">
        <v>421</v>
      </c>
      <c r="K419" s="103" t="s">
        <v>35</v>
      </c>
      <c r="L419" s="108"/>
      <c r="M419" s="105">
        <f>SUM(M420)</f>
        <v>2500000</v>
      </c>
      <c r="N419" s="100">
        <v>1763404</v>
      </c>
      <c r="O419" s="457">
        <f>AVERAGE(N419/M419*100)</f>
        <v>70.53616000000001</v>
      </c>
    </row>
    <row r="420" spans="1:15" ht="15">
      <c r="A420" s="5"/>
      <c r="B420" s="5"/>
      <c r="C420" s="5"/>
      <c r="D420" s="14"/>
      <c r="E420" s="14"/>
      <c r="F420" s="5"/>
      <c r="G420" s="5"/>
      <c r="H420" s="5"/>
      <c r="I420" s="15"/>
      <c r="J420" s="116">
        <v>4212</v>
      </c>
      <c r="K420" s="103" t="s">
        <v>269</v>
      </c>
      <c r="L420" s="108"/>
      <c r="M420" s="105">
        <v>2500000</v>
      </c>
      <c r="N420" s="105">
        <v>1763404</v>
      </c>
      <c r="O420" s="457">
        <f>AVERAGE(N420/M420*100)</f>
        <v>70.53616000000001</v>
      </c>
    </row>
    <row r="421" spans="1:15" ht="15">
      <c r="A421" s="5"/>
      <c r="B421" s="5"/>
      <c r="C421" s="5"/>
      <c r="D421" s="14"/>
      <c r="E421" s="14"/>
      <c r="F421" s="5"/>
      <c r="G421" s="5"/>
      <c r="H421" s="5"/>
      <c r="I421" s="15"/>
      <c r="J421" s="218" t="s">
        <v>114</v>
      </c>
      <c r="K421" s="88" t="s">
        <v>164</v>
      </c>
      <c r="L421" s="154"/>
      <c r="M421" s="188">
        <f>SUM(M423+M427)</f>
        <v>1500000</v>
      </c>
      <c r="N421" s="303">
        <f>SUM(N423+N427)</f>
        <v>99638</v>
      </c>
      <c r="O421" s="450">
        <f>AVERAGE(N421/M421*100)</f>
        <v>6.642533333333334</v>
      </c>
    </row>
    <row r="422" spans="1:15" ht="15">
      <c r="A422" s="5"/>
      <c r="B422" s="5"/>
      <c r="C422" s="5"/>
      <c r="D422" s="14"/>
      <c r="E422" s="14"/>
      <c r="F422" s="5"/>
      <c r="G422" s="5"/>
      <c r="H422" s="5"/>
      <c r="I422" s="15"/>
      <c r="J422" s="295" t="s">
        <v>191</v>
      </c>
      <c r="K422" s="112"/>
      <c r="L422" s="128"/>
      <c r="M422" s="237"/>
      <c r="N422" s="302"/>
      <c r="O422" s="451"/>
    </row>
    <row r="423" spans="1:15" ht="15">
      <c r="A423" s="5"/>
      <c r="B423" s="5"/>
      <c r="C423" s="5"/>
      <c r="D423" s="14"/>
      <c r="E423" s="14"/>
      <c r="F423" s="5"/>
      <c r="G423" s="5"/>
      <c r="H423" s="5"/>
      <c r="I423" s="15"/>
      <c r="J423" s="212">
        <v>3</v>
      </c>
      <c r="K423" s="93" t="s">
        <v>43</v>
      </c>
      <c r="L423" s="93"/>
      <c r="M423" s="167">
        <f>SUM(M424)</f>
        <v>400000</v>
      </c>
      <c r="N423" s="147">
        <f>SUM(N424)</f>
        <v>91875</v>
      </c>
      <c r="O423" s="454">
        <f>AVERAGE(N423/M423*100)</f>
        <v>22.96875</v>
      </c>
    </row>
    <row r="424" spans="1:15" ht="15">
      <c r="A424" s="5"/>
      <c r="B424" s="5"/>
      <c r="C424" s="5"/>
      <c r="D424" s="14"/>
      <c r="E424" s="14"/>
      <c r="F424" s="5"/>
      <c r="G424" s="5"/>
      <c r="H424" s="5"/>
      <c r="I424" s="15"/>
      <c r="J424" s="231">
        <v>32</v>
      </c>
      <c r="K424" s="93" t="s">
        <v>23</v>
      </c>
      <c r="L424" s="93"/>
      <c r="M424" s="147">
        <f>SUM(M425)</f>
        <v>400000</v>
      </c>
      <c r="N424" s="147">
        <f>SUM(N426)</f>
        <v>91875</v>
      </c>
      <c r="O424" s="454">
        <f aca="true" t="shared" si="20" ref="O424:O433">AVERAGE(N424/M424*100)</f>
        <v>22.96875</v>
      </c>
    </row>
    <row r="425" spans="1:15" ht="15">
      <c r="A425" s="5"/>
      <c r="B425" s="5"/>
      <c r="C425" s="5"/>
      <c r="D425" s="14"/>
      <c r="E425" s="14"/>
      <c r="F425" s="5"/>
      <c r="G425" s="5"/>
      <c r="H425" s="5"/>
      <c r="I425" s="15"/>
      <c r="J425" s="231">
        <v>323</v>
      </c>
      <c r="K425" s="93" t="s">
        <v>26</v>
      </c>
      <c r="L425" s="93"/>
      <c r="M425" s="147">
        <f>SUM(M426)</f>
        <v>400000</v>
      </c>
      <c r="N425" s="147">
        <v>91875</v>
      </c>
      <c r="O425" s="454">
        <f t="shared" si="20"/>
        <v>22.96875</v>
      </c>
    </row>
    <row r="426" spans="1:15" ht="15">
      <c r="A426" s="5"/>
      <c r="B426" s="5"/>
      <c r="C426" s="5"/>
      <c r="D426" s="14"/>
      <c r="E426" s="14"/>
      <c r="F426" s="5"/>
      <c r="G426" s="5"/>
      <c r="H426" s="5"/>
      <c r="I426" s="15"/>
      <c r="J426" s="231">
        <v>3237</v>
      </c>
      <c r="K426" s="93" t="s">
        <v>216</v>
      </c>
      <c r="L426" s="93"/>
      <c r="M426" s="147">
        <v>400000</v>
      </c>
      <c r="N426" s="147">
        <v>91875</v>
      </c>
      <c r="O426" s="454">
        <f t="shared" si="20"/>
        <v>22.96875</v>
      </c>
    </row>
    <row r="427" spans="1:15" ht="15">
      <c r="A427" s="5"/>
      <c r="B427" s="5"/>
      <c r="C427" s="5"/>
      <c r="D427" s="14"/>
      <c r="E427" s="14"/>
      <c r="F427" s="5"/>
      <c r="G427" s="5"/>
      <c r="H427" s="5"/>
      <c r="I427" s="15"/>
      <c r="J427" s="113">
        <v>4</v>
      </c>
      <c r="K427" s="98" t="s">
        <v>192</v>
      </c>
      <c r="L427" s="101"/>
      <c r="M427" s="100">
        <f>SUM(M431)</f>
        <v>1100000</v>
      </c>
      <c r="N427" s="100">
        <v>7763</v>
      </c>
      <c r="O427" s="454">
        <f t="shared" si="20"/>
        <v>0.7057272727272728</v>
      </c>
    </row>
    <row r="428" spans="1:15" ht="15">
      <c r="A428" s="5"/>
      <c r="B428" s="5"/>
      <c r="C428" s="5"/>
      <c r="D428" s="14"/>
      <c r="E428" s="14"/>
      <c r="F428" s="5"/>
      <c r="G428" s="5"/>
      <c r="H428" s="5"/>
      <c r="I428" s="15"/>
      <c r="J428" s="113">
        <v>41</v>
      </c>
      <c r="K428" s="98" t="s">
        <v>133</v>
      </c>
      <c r="L428" s="101"/>
      <c r="M428" s="100">
        <v>0</v>
      </c>
      <c r="N428" s="100">
        <v>7763</v>
      </c>
      <c r="O428" s="454">
        <v>0</v>
      </c>
    </row>
    <row r="429" spans="1:15" ht="15">
      <c r="A429" s="5"/>
      <c r="B429" s="5"/>
      <c r="C429" s="5"/>
      <c r="D429" s="14"/>
      <c r="E429" s="14"/>
      <c r="F429" s="5"/>
      <c r="G429" s="5"/>
      <c r="H429" s="5"/>
      <c r="I429" s="15"/>
      <c r="J429" s="113">
        <v>412</v>
      </c>
      <c r="K429" s="98" t="s">
        <v>134</v>
      </c>
      <c r="L429" s="101"/>
      <c r="M429" s="100">
        <v>0</v>
      </c>
      <c r="N429" s="100">
        <v>7763</v>
      </c>
      <c r="O429" s="454">
        <v>0</v>
      </c>
    </row>
    <row r="430" spans="1:15" ht="15">
      <c r="A430" s="5"/>
      <c r="B430" s="5"/>
      <c r="C430" s="5"/>
      <c r="D430" s="14"/>
      <c r="E430" s="14"/>
      <c r="F430" s="5"/>
      <c r="G430" s="5"/>
      <c r="H430" s="5"/>
      <c r="I430" s="15"/>
      <c r="J430" s="113">
        <v>4124</v>
      </c>
      <c r="K430" s="98" t="s">
        <v>441</v>
      </c>
      <c r="L430" s="101"/>
      <c r="M430" s="100">
        <v>0</v>
      </c>
      <c r="N430" s="100">
        <v>7763</v>
      </c>
      <c r="O430" s="454">
        <v>0</v>
      </c>
    </row>
    <row r="431" spans="1:15" ht="15">
      <c r="A431" s="5"/>
      <c r="B431" s="5"/>
      <c r="C431" s="5"/>
      <c r="D431" s="14"/>
      <c r="E431" s="14"/>
      <c r="F431" s="5"/>
      <c r="G431" s="5"/>
      <c r="H431" s="5"/>
      <c r="I431" s="15"/>
      <c r="J431" s="116">
        <v>42</v>
      </c>
      <c r="K431" s="103" t="s">
        <v>163</v>
      </c>
      <c r="L431" s="108"/>
      <c r="M431" s="105">
        <f>SUM(M432)</f>
        <v>1100000</v>
      </c>
      <c r="N431" s="100">
        <v>0</v>
      </c>
      <c r="O431" s="454">
        <f t="shared" si="20"/>
        <v>0</v>
      </c>
    </row>
    <row r="432" spans="1:15" ht="15">
      <c r="A432" s="5"/>
      <c r="B432" s="5"/>
      <c r="C432" s="5"/>
      <c r="D432" s="14"/>
      <c r="E432" s="14"/>
      <c r="F432" s="5"/>
      <c r="G432" s="5"/>
      <c r="H432" s="5"/>
      <c r="I432" s="15"/>
      <c r="J432" s="116">
        <v>421</v>
      </c>
      <c r="K432" s="103" t="s">
        <v>35</v>
      </c>
      <c r="L432" s="108"/>
      <c r="M432" s="105">
        <f>SUM(M433)</f>
        <v>1100000</v>
      </c>
      <c r="N432" s="100">
        <v>0</v>
      </c>
      <c r="O432" s="454">
        <f t="shared" si="20"/>
        <v>0</v>
      </c>
    </row>
    <row r="433" spans="1:15" ht="15">
      <c r="A433" s="5"/>
      <c r="B433" s="5"/>
      <c r="C433" s="5"/>
      <c r="D433" s="14"/>
      <c r="E433" s="14"/>
      <c r="F433" s="5"/>
      <c r="G433" s="5"/>
      <c r="H433" s="5"/>
      <c r="I433" s="15"/>
      <c r="J433" s="116">
        <v>4212</v>
      </c>
      <c r="K433" s="103" t="s">
        <v>269</v>
      </c>
      <c r="L433" s="108"/>
      <c r="M433" s="105">
        <v>1100000</v>
      </c>
      <c r="N433" s="100">
        <v>0</v>
      </c>
      <c r="O433" s="454">
        <f t="shared" si="20"/>
        <v>0</v>
      </c>
    </row>
    <row r="434" spans="1:15" ht="15">
      <c r="A434" s="5"/>
      <c r="B434" s="5"/>
      <c r="C434" s="5"/>
      <c r="D434" s="14"/>
      <c r="E434" s="14"/>
      <c r="F434" s="5"/>
      <c r="G434" s="5"/>
      <c r="H434" s="5"/>
      <c r="I434" s="15"/>
      <c r="J434" s="236" t="s">
        <v>299</v>
      </c>
      <c r="K434" s="125"/>
      <c r="L434" s="126"/>
      <c r="M434" s="127">
        <f>ABS(M437+M441)</f>
        <v>500000</v>
      </c>
      <c r="N434" s="127">
        <v>0</v>
      </c>
      <c r="O434" s="456">
        <f>AVERAGE(N434/M434*100)</f>
        <v>0</v>
      </c>
    </row>
    <row r="435" spans="1:15" ht="15">
      <c r="A435" s="5"/>
      <c r="B435" s="5"/>
      <c r="C435" s="5"/>
      <c r="D435" s="14"/>
      <c r="E435" s="14"/>
      <c r="F435" s="5"/>
      <c r="G435" s="5"/>
      <c r="H435" s="5"/>
      <c r="I435" s="15"/>
      <c r="J435" s="218" t="s">
        <v>114</v>
      </c>
      <c r="K435" s="88" t="s">
        <v>160</v>
      </c>
      <c r="L435" s="154"/>
      <c r="M435" s="188"/>
      <c r="N435" s="303"/>
      <c r="O435" s="450"/>
    </row>
    <row r="436" spans="1:15" ht="15">
      <c r="A436" s="5"/>
      <c r="B436" s="5"/>
      <c r="C436" s="5"/>
      <c r="D436" s="14"/>
      <c r="E436" s="14"/>
      <c r="F436" s="5"/>
      <c r="G436" s="5"/>
      <c r="H436" s="5"/>
      <c r="I436" s="15"/>
      <c r="J436" s="295" t="s">
        <v>127</v>
      </c>
      <c r="K436" s="112"/>
      <c r="L436" s="128"/>
      <c r="M436" s="237"/>
      <c r="N436" s="302"/>
      <c r="O436" s="451"/>
    </row>
    <row r="437" spans="1:15" ht="15">
      <c r="A437" s="5"/>
      <c r="B437" s="5"/>
      <c r="C437" s="5"/>
      <c r="D437" s="14"/>
      <c r="E437" s="14"/>
      <c r="F437" s="5"/>
      <c r="G437" s="5"/>
      <c r="H437" s="5"/>
      <c r="I437" s="15"/>
      <c r="J437" s="212">
        <v>3</v>
      </c>
      <c r="K437" s="93" t="s">
        <v>43</v>
      </c>
      <c r="L437" s="93"/>
      <c r="M437" s="167">
        <v>50000</v>
      </c>
      <c r="N437" s="147">
        <v>0</v>
      </c>
      <c r="O437" s="454">
        <f>AVERAGE(N437/M437*100)</f>
        <v>0</v>
      </c>
    </row>
    <row r="438" spans="1:15" ht="15">
      <c r="A438" s="5"/>
      <c r="B438" s="5"/>
      <c r="C438" s="5"/>
      <c r="D438" s="14"/>
      <c r="E438" s="14"/>
      <c r="F438" s="5"/>
      <c r="G438" s="5"/>
      <c r="H438" s="5"/>
      <c r="I438" s="15"/>
      <c r="J438" s="231">
        <v>32</v>
      </c>
      <c r="K438" s="93" t="s">
        <v>23</v>
      </c>
      <c r="L438" s="93"/>
      <c r="M438" s="147">
        <v>50000</v>
      </c>
      <c r="N438" s="147">
        <v>0</v>
      </c>
      <c r="O438" s="454">
        <f aca="true" t="shared" si="21" ref="O438:O446">AVERAGE(N438/M438*100)</f>
        <v>0</v>
      </c>
    </row>
    <row r="439" spans="1:15" ht="15">
      <c r="A439" s="5"/>
      <c r="B439" s="5"/>
      <c r="C439" s="5"/>
      <c r="D439" s="14"/>
      <c r="E439" s="14"/>
      <c r="F439" s="5"/>
      <c r="G439" s="5"/>
      <c r="H439" s="5"/>
      <c r="I439" s="15"/>
      <c r="J439" s="231">
        <v>323</v>
      </c>
      <c r="K439" s="93" t="s">
        <v>26</v>
      </c>
      <c r="L439" s="93"/>
      <c r="M439" s="147">
        <v>50000</v>
      </c>
      <c r="N439" s="147">
        <v>0</v>
      </c>
      <c r="O439" s="454">
        <f t="shared" si="21"/>
        <v>0</v>
      </c>
    </row>
    <row r="440" spans="1:15" ht="15">
      <c r="A440" s="5"/>
      <c r="B440" s="5"/>
      <c r="C440" s="5"/>
      <c r="D440" s="14"/>
      <c r="E440" s="14"/>
      <c r="F440" s="5"/>
      <c r="G440" s="5"/>
      <c r="H440" s="5"/>
      <c r="I440" s="15"/>
      <c r="J440" s="231">
        <v>3237</v>
      </c>
      <c r="K440" s="93" t="s">
        <v>216</v>
      </c>
      <c r="L440" s="93"/>
      <c r="M440" s="147">
        <v>50000</v>
      </c>
      <c r="N440" s="147">
        <v>0</v>
      </c>
      <c r="O440" s="454">
        <f t="shared" si="21"/>
        <v>0</v>
      </c>
    </row>
    <row r="441" spans="1:15" ht="15">
      <c r="A441" s="5"/>
      <c r="B441" s="5"/>
      <c r="C441" s="5"/>
      <c r="D441" s="14"/>
      <c r="E441" s="14"/>
      <c r="F441" s="5"/>
      <c r="G441" s="5"/>
      <c r="H441" s="5"/>
      <c r="I441" s="15"/>
      <c r="J441" s="117">
        <v>4</v>
      </c>
      <c r="K441" s="93" t="s">
        <v>86</v>
      </c>
      <c r="L441" s="96"/>
      <c r="M441" s="95">
        <f>ABS(M443+M445)</f>
        <v>450000</v>
      </c>
      <c r="N441" s="100">
        <v>0</v>
      </c>
      <c r="O441" s="454">
        <f t="shared" si="21"/>
        <v>0</v>
      </c>
    </row>
    <row r="442" spans="1:15" ht="15">
      <c r="A442" s="5"/>
      <c r="B442" s="5"/>
      <c r="C442" s="5"/>
      <c r="D442" s="14"/>
      <c r="E442" s="14"/>
      <c r="F442" s="5"/>
      <c r="G442" s="5"/>
      <c r="H442" s="5"/>
      <c r="I442" s="15"/>
      <c r="J442" s="113">
        <v>42</v>
      </c>
      <c r="K442" s="98" t="s">
        <v>163</v>
      </c>
      <c r="L442" s="101"/>
      <c r="M442" s="100">
        <f>SUM(M444)</f>
        <v>50000</v>
      </c>
      <c r="N442" s="100">
        <v>0</v>
      </c>
      <c r="O442" s="454">
        <f t="shared" si="21"/>
        <v>0</v>
      </c>
    </row>
    <row r="443" spans="1:15" ht="15">
      <c r="A443" s="5"/>
      <c r="B443" s="5"/>
      <c r="C443" s="5"/>
      <c r="D443" s="14"/>
      <c r="E443" s="14"/>
      <c r="F443" s="5"/>
      <c r="G443" s="5"/>
      <c r="H443" s="5"/>
      <c r="I443" s="15"/>
      <c r="J443" s="113">
        <v>426</v>
      </c>
      <c r="K443" s="98" t="s">
        <v>38</v>
      </c>
      <c r="L443" s="101"/>
      <c r="M443" s="100">
        <f>SUM(M444)</f>
        <v>50000</v>
      </c>
      <c r="N443" s="100">
        <v>0</v>
      </c>
      <c r="O443" s="454">
        <f t="shared" si="21"/>
        <v>0</v>
      </c>
    </row>
    <row r="444" spans="1:15" ht="15">
      <c r="A444" s="5"/>
      <c r="B444" s="5"/>
      <c r="C444" s="5"/>
      <c r="D444" s="14"/>
      <c r="E444" s="14"/>
      <c r="F444" s="5"/>
      <c r="G444" s="5"/>
      <c r="H444" s="5"/>
      <c r="I444" s="15"/>
      <c r="J444" s="113">
        <v>4264</v>
      </c>
      <c r="K444" s="98" t="s">
        <v>38</v>
      </c>
      <c r="L444" s="101"/>
      <c r="M444" s="100">
        <v>50000</v>
      </c>
      <c r="N444" s="100">
        <v>0</v>
      </c>
      <c r="O444" s="454">
        <f t="shared" si="21"/>
        <v>0</v>
      </c>
    </row>
    <row r="445" spans="1:15" ht="15">
      <c r="A445" s="5"/>
      <c r="B445" s="5"/>
      <c r="C445" s="5"/>
      <c r="D445" s="14"/>
      <c r="E445" s="14"/>
      <c r="F445" s="5"/>
      <c r="G445" s="5"/>
      <c r="H445" s="5"/>
      <c r="I445" s="15"/>
      <c r="J445" s="116">
        <v>421</v>
      </c>
      <c r="K445" s="103" t="s">
        <v>35</v>
      </c>
      <c r="L445" s="108"/>
      <c r="M445" s="105">
        <f>SUM(M446)</f>
        <v>400000</v>
      </c>
      <c r="N445" s="100">
        <v>0</v>
      </c>
      <c r="O445" s="454">
        <f t="shared" si="21"/>
        <v>0</v>
      </c>
    </row>
    <row r="446" spans="1:15" ht="15">
      <c r="A446" s="5"/>
      <c r="B446" s="5"/>
      <c r="C446" s="5"/>
      <c r="D446" s="14"/>
      <c r="E446" s="14"/>
      <c r="F446" s="5"/>
      <c r="G446" s="5"/>
      <c r="H446" s="5"/>
      <c r="I446" s="15"/>
      <c r="J446" s="116">
        <v>4214</v>
      </c>
      <c r="K446" s="103" t="s">
        <v>225</v>
      </c>
      <c r="L446" s="108"/>
      <c r="M446" s="105">
        <v>400000</v>
      </c>
      <c r="N446" s="100">
        <v>0</v>
      </c>
      <c r="O446" s="454">
        <f t="shared" si="21"/>
        <v>0</v>
      </c>
    </row>
    <row r="447" spans="1:15" ht="15">
      <c r="A447" s="5"/>
      <c r="B447" s="5"/>
      <c r="C447" s="5"/>
      <c r="D447" s="14"/>
      <c r="E447" s="14"/>
      <c r="F447" s="5"/>
      <c r="G447" s="5"/>
      <c r="H447" s="5"/>
      <c r="I447" s="15"/>
      <c r="J447" s="160" t="s">
        <v>300</v>
      </c>
      <c r="K447" s="161"/>
      <c r="L447" s="162"/>
      <c r="M447" s="166">
        <f>SUM(M450)</f>
        <v>85000</v>
      </c>
      <c r="N447" s="166">
        <f>SUM(N450)</f>
        <v>85000</v>
      </c>
      <c r="O447" s="468">
        <f>AVERAGE(N447/M447*100)</f>
        <v>100</v>
      </c>
    </row>
    <row r="448" spans="1:15" ht="15">
      <c r="A448" s="5"/>
      <c r="B448" s="5"/>
      <c r="C448" s="5"/>
      <c r="D448" s="14"/>
      <c r="E448" s="14"/>
      <c r="F448" s="5"/>
      <c r="G448" s="5"/>
      <c r="H448" s="5"/>
      <c r="I448" s="15"/>
      <c r="J448" s="218" t="s">
        <v>115</v>
      </c>
      <c r="K448" s="182" t="s">
        <v>164</v>
      </c>
      <c r="L448" s="194"/>
      <c r="M448" s="188"/>
      <c r="N448" s="303"/>
      <c r="O448" s="450"/>
    </row>
    <row r="449" spans="1:15" ht="15">
      <c r="A449" s="5"/>
      <c r="B449" s="5"/>
      <c r="C449" s="5"/>
      <c r="D449" s="14"/>
      <c r="E449" s="14"/>
      <c r="F449" s="5"/>
      <c r="G449" s="5"/>
      <c r="H449" s="5"/>
      <c r="I449" s="15"/>
      <c r="J449" s="295" t="s">
        <v>126</v>
      </c>
      <c r="K449" s="112"/>
      <c r="L449" s="128"/>
      <c r="M449" s="238"/>
      <c r="N449" s="298"/>
      <c r="O449" s="445"/>
    </row>
    <row r="450" spans="1:15" ht="15">
      <c r="A450" s="5"/>
      <c r="B450" s="5"/>
      <c r="C450" s="5"/>
      <c r="D450" s="14"/>
      <c r="E450" s="14"/>
      <c r="F450" s="5"/>
      <c r="G450" s="5"/>
      <c r="H450" s="5"/>
      <c r="I450" s="15"/>
      <c r="J450" s="129">
        <v>4</v>
      </c>
      <c r="K450" s="93" t="s">
        <v>49</v>
      </c>
      <c r="L450" s="96"/>
      <c r="M450" s="95">
        <f>SUM(M451+M454)</f>
        <v>85000</v>
      </c>
      <c r="N450" s="100">
        <f>SUM(N451+N453)</f>
        <v>85000</v>
      </c>
      <c r="O450" s="446">
        <f aca="true" t="shared" si="22" ref="O450:O456">AVERAGE(N450/M450*100)</f>
        <v>100</v>
      </c>
    </row>
    <row r="451" spans="1:15" ht="15">
      <c r="A451" s="5"/>
      <c r="B451" s="5"/>
      <c r="C451" s="5"/>
      <c r="D451" s="14"/>
      <c r="E451" s="14"/>
      <c r="F451" s="5"/>
      <c r="G451" s="5"/>
      <c r="H451" s="5"/>
      <c r="I451" s="15"/>
      <c r="J451" s="129">
        <v>41</v>
      </c>
      <c r="K451" s="93" t="s">
        <v>190</v>
      </c>
      <c r="L451" s="96"/>
      <c r="M451" s="95">
        <f>SUM(M452)</f>
        <v>42500</v>
      </c>
      <c r="N451" s="100">
        <v>42500</v>
      </c>
      <c r="O451" s="446">
        <f t="shared" si="22"/>
        <v>100</v>
      </c>
    </row>
    <row r="452" spans="1:15" ht="15">
      <c r="A452" s="5"/>
      <c r="B452" s="5"/>
      <c r="C452" s="5"/>
      <c r="D452" s="14"/>
      <c r="E452" s="14"/>
      <c r="F452" s="5"/>
      <c r="G452" s="5"/>
      <c r="H452" s="5"/>
      <c r="I452" s="15"/>
      <c r="J452" s="129">
        <v>412</v>
      </c>
      <c r="K452" s="93" t="s">
        <v>134</v>
      </c>
      <c r="L452" s="96"/>
      <c r="M452" s="95">
        <v>42500</v>
      </c>
      <c r="N452" s="100">
        <v>42500</v>
      </c>
      <c r="O452" s="446">
        <f t="shared" si="22"/>
        <v>100</v>
      </c>
    </row>
    <row r="453" spans="1:15" ht="15">
      <c r="A453" s="5"/>
      <c r="B453" s="5"/>
      <c r="C453" s="5"/>
      <c r="D453" s="14"/>
      <c r="E453" s="14"/>
      <c r="F453" s="5"/>
      <c r="G453" s="5"/>
      <c r="H453" s="5"/>
      <c r="I453" s="15"/>
      <c r="J453" s="129">
        <v>4126</v>
      </c>
      <c r="K453" s="93" t="s">
        <v>226</v>
      </c>
      <c r="L453" s="96"/>
      <c r="M453" s="95">
        <v>42500</v>
      </c>
      <c r="N453" s="100">
        <v>42500</v>
      </c>
      <c r="O453" s="446">
        <f t="shared" si="22"/>
        <v>100</v>
      </c>
    </row>
    <row r="454" spans="1:15" ht="15">
      <c r="A454" s="5"/>
      <c r="B454" s="5"/>
      <c r="C454" s="5"/>
      <c r="D454" s="14"/>
      <c r="E454" s="14"/>
      <c r="F454" s="5"/>
      <c r="G454" s="5"/>
      <c r="H454" s="5"/>
      <c r="I454" s="15"/>
      <c r="J454" s="393">
        <v>426</v>
      </c>
      <c r="K454" s="131" t="s">
        <v>38</v>
      </c>
      <c r="L454" s="132"/>
      <c r="M454" s="159">
        <v>42500</v>
      </c>
      <c r="N454" s="105">
        <v>42500</v>
      </c>
      <c r="O454" s="467">
        <f t="shared" si="22"/>
        <v>100</v>
      </c>
    </row>
    <row r="455" spans="1:15" ht="15">
      <c r="A455" s="5"/>
      <c r="B455" s="5"/>
      <c r="C455" s="5"/>
      <c r="D455" s="14"/>
      <c r="E455" s="14"/>
      <c r="F455" s="5"/>
      <c r="G455" s="5"/>
      <c r="H455" s="5"/>
      <c r="I455" s="15"/>
      <c r="J455" s="393">
        <v>4264</v>
      </c>
      <c r="K455" s="131" t="s">
        <v>134</v>
      </c>
      <c r="L455" s="132"/>
      <c r="M455" s="159">
        <v>42500</v>
      </c>
      <c r="N455" s="105">
        <v>42500</v>
      </c>
      <c r="O455" s="467">
        <f t="shared" si="22"/>
        <v>100</v>
      </c>
    </row>
    <row r="456" spans="1:15" ht="15">
      <c r="A456" s="5"/>
      <c r="B456" s="5"/>
      <c r="C456" s="5"/>
      <c r="D456" s="14"/>
      <c r="E456" s="14"/>
      <c r="F456" s="5"/>
      <c r="G456" s="5"/>
      <c r="H456" s="5"/>
      <c r="I456" s="15"/>
      <c r="J456" s="223" t="s">
        <v>301</v>
      </c>
      <c r="K456" s="125"/>
      <c r="L456" s="125"/>
      <c r="M456" s="127">
        <f>SUM(M459)</f>
        <v>200000</v>
      </c>
      <c r="N456" s="127">
        <f>SUM(N459)</f>
        <v>100000</v>
      </c>
      <c r="O456" s="456">
        <f t="shared" si="22"/>
        <v>50</v>
      </c>
    </row>
    <row r="457" spans="1:15" ht="15">
      <c r="A457" s="5"/>
      <c r="B457" s="5"/>
      <c r="C457" s="5"/>
      <c r="D457" s="14"/>
      <c r="E457" s="14"/>
      <c r="F457" s="5"/>
      <c r="G457" s="5"/>
      <c r="H457" s="5"/>
      <c r="I457" s="15"/>
      <c r="J457" s="218" t="s">
        <v>237</v>
      </c>
      <c r="K457" s="88"/>
      <c r="L457" s="88"/>
      <c r="M457" s="188"/>
      <c r="N457" s="303"/>
      <c r="O457" s="450"/>
    </row>
    <row r="458" spans="1:15" ht="15">
      <c r="A458" s="5"/>
      <c r="B458" s="5"/>
      <c r="C458" s="5"/>
      <c r="D458" s="14"/>
      <c r="E458" s="14"/>
      <c r="F458" s="5"/>
      <c r="G458" s="5"/>
      <c r="H458" s="5"/>
      <c r="I458" s="15"/>
      <c r="J458" s="295" t="s">
        <v>126</v>
      </c>
      <c r="K458" s="112"/>
      <c r="L458" s="112"/>
      <c r="M458" s="237"/>
      <c r="N458" s="302"/>
      <c r="O458" s="451"/>
    </row>
    <row r="459" spans="1:15" ht="15">
      <c r="A459" s="5"/>
      <c r="B459" s="5"/>
      <c r="C459" s="5"/>
      <c r="D459" s="14"/>
      <c r="E459" s="14"/>
      <c r="F459" s="5"/>
      <c r="G459" s="5"/>
      <c r="H459" s="5"/>
      <c r="I459" s="15"/>
      <c r="J459" s="212">
        <v>4</v>
      </c>
      <c r="K459" s="224" t="s">
        <v>198</v>
      </c>
      <c r="L459" s="224"/>
      <c r="M459" s="167">
        <f>SUM(M460+M463)</f>
        <v>200000</v>
      </c>
      <c r="N459" s="147">
        <f>SUM(N460)</f>
        <v>100000</v>
      </c>
      <c r="O459" s="454">
        <f>AVERAGE(N459/M459*100)</f>
        <v>50</v>
      </c>
    </row>
    <row r="460" spans="1:15" ht="15">
      <c r="A460" s="5"/>
      <c r="B460" s="5"/>
      <c r="C460" s="5"/>
      <c r="D460" s="14"/>
      <c r="E460" s="14"/>
      <c r="F460" s="5"/>
      <c r="G460" s="5"/>
      <c r="H460" s="5"/>
      <c r="I460" s="15"/>
      <c r="J460" s="212">
        <v>41</v>
      </c>
      <c r="K460" s="224" t="s">
        <v>77</v>
      </c>
      <c r="L460" s="224"/>
      <c r="M460" s="167">
        <v>200000</v>
      </c>
      <c r="N460" s="147">
        <f>SUM(N461)</f>
        <v>100000</v>
      </c>
      <c r="O460" s="454">
        <f>AVERAGE(N460/M460*100)</f>
        <v>50</v>
      </c>
    </row>
    <row r="461" spans="1:15" ht="15">
      <c r="A461" s="5"/>
      <c r="B461" s="5"/>
      <c r="C461" s="5"/>
      <c r="D461" s="14"/>
      <c r="E461" s="14"/>
      <c r="F461" s="5"/>
      <c r="G461" s="5"/>
      <c r="H461" s="5"/>
      <c r="I461" s="15"/>
      <c r="J461" s="212">
        <v>411</v>
      </c>
      <c r="K461" s="224" t="s">
        <v>270</v>
      </c>
      <c r="L461" s="224"/>
      <c r="M461" s="167">
        <v>200000</v>
      </c>
      <c r="N461" s="147">
        <f>SUM(N462)</f>
        <v>100000</v>
      </c>
      <c r="O461" s="454">
        <f>AVERAGE(N461/M461*100)</f>
        <v>50</v>
      </c>
    </row>
    <row r="462" spans="1:15" ht="15">
      <c r="A462" s="5"/>
      <c r="B462" s="5"/>
      <c r="C462" s="5"/>
      <c r="D462" s="14"/>
      <c r="E462" s="14"/>
      <c r="F462" s="5"/>
      <c r="G462" s="5"/>
      <c r="H462" s="5"/>
      <c r="I462" s="15"/>
      <c r="J462" s="212">
        <v>4111</v>
      </c>
      <c r="K462" s="224" t="s">
        <v>271</v>
      </c>
      <c r="L462" s="224"/>
      <c r="M462" s="167">
        <v>200000</v>
      </c>
      <c r="N462" s="147">
        <v>100000</v>
      </c>
      <c r="O462" s="454">
        <f>AVERAGE(N462/M462*100)</f>
        <v>50</v>
      </c>
    </row>
    <row r="463" spans="1:15" ht="15">
      <c r="A463" s="5"/>
      <c r="B463" s="5"/>
      <c r="C463" s="5"/>
      <c r="D463" s="14"/>
      <c r="E463" s="14"/>
      <c r="F463" s="5"/>
      <c r="G463" s="5"/>
      <c r="H463" s="5"/>
      <c r="I463" s="15"/>
      <c r="J463" s="117">
        <v>42</v>
      </c>
      <c r="K463" s="98" t="s">
        <v>197</v>
      </c>
      <c r="L463" s="98"/>
      <c r="M463" s="100">
        <f>SUM(M464)</f>
        <v>0</v>
      </c>
      <c r="N463" s="100">
        <v>0</v>
      </c>
      <c r="O463" s="454">
        <v>0</v>
      </c>
    </row>
    <row r="464" spans="1:15" ht="15">
      <c r="A464" s="5"/>
      <c r="B464" s="5"/>
      <c r="C464" s="5"/>
      <c r="D464" s="14"/>
      <c r="E464" s="14"/>
      <c r="F464" s="5"/>
      <c r="G464" s="5"/>
      <c r="H464" s="5"/>
      <c r="I464" s="15"/>
      <c r="J464" s="117">
        <v>426</v>
      </c>
      <c r="K464" s="98" t="s">
        <v>38</v>
      </c>
      <c r="L464" s="98"/>
      <c r="M464" s="100">
        <f>SUM(M465)</f>
        <v>0</v>
      </c>
      <c r="N464" s="100">
        <v>0</v>
      </c>
      <c r="O464" s="454">
        <v>0</v>
      </c>
    </row>
    <row r="465" spans="1:15" ht="15">
      <c r="A465" s="5"/>
      <c r="B465" s="5"/>
      <c r="C465" s="5"/>
      <c r="D465" s="14"/>
      <c r="E465" s="14"/>
      <c r="F465" s="5"/>
      <c r="G465" s="5"/>
      <c r="H465" s="5"/>
      <c r="I465" s="15"/>
      <c r="J465" s="117">
        <v>4264</v>
      </c>
      <c r="K465" s="98" t="s">
        <v>134</v>
      </c>
      <c r="L465" s="98"/>
      <c r="M465" s="100">
        <v>0</v>
      </c>
      <c r="N465" s="100">
        <v>0</v>
      </c>
      <c r="O465" s="454">
        <v>0</v>
      </c>
    </row>
    <row r="466" spans="1:15" ht="15">
      <c r="A466" s="5"/>
      <c r="B466" s="5"/>
      <c r="C466" s="5"/>
      <c r="D466" s="14"/>
      <c r="E466" s="14"/>
      <c r="F466" s="5"/>
      <c r="G466" s="5"/>
      <c r="H466" s="5"/>
      <c r="I466" s="15"/>
      <c r="J466" s="223" t="s">
        <v>318</v>
      </c>
      <c r="K466" s="125"/>
      <c r="L466" s="125"/>
      <c r="M466" s="127">
        <f>SUM(M467+M473)</f>
        <v>400000</v>
      </c>
      <c r="N466" s="127">
        <v>0</v>
      </c>
      <c r="O466" s="456"/>
    </row>
    <row r="467" spans="1:15" ht="15">
      <c r="A467" s="5"/>
      <c r="B467" s="5"/>
      <c r="C467" s="5"/>
      <c r="D467" s="14"/>
      <c r="E467" s="14"/>
      <c r="F467" s="5"/>
      <c r="G467" s="5"/>
      <c r="H467" s="5"/>
      <c r="I467" s="15"/>
      <c r="J467" s="218" t="s">
        <v>237</v>
      </c>
      <c r="K467" s="88" t="s">
        <v>381</v>
      </c>
      <c r="L467" s="88"/>
      <c r="M467" s="188">
        <f>SUM(M469)</f>
        <v>0</v>
      </c>
      <c r="N467" s="303">
        <v>0</v>
      </c>
      <c r="O467" s="450">
        <f>SUM(O469)</f>
        <v>0</v>
      </c>
    </row>
    <row r="468" spans="1:15" ht="15">
      <c r="A468" s="5"/>
      <c r="B468" s="5"/>
      <c r="C468" s="5"/>
      <c r="D468" s="14"/>
      <c r="E468" s="14"/>
      <c r="F468" s="5"/>
      <c r="G468" s="5"/>
      <c r="H468" s="5"/>
      <c r="I468" s="15"/>
      <c r="J468" s="295" t="s">
        <v>126</v>
      </c>
      <c r="K468" s="112"/>
      <c r="L468" s="112"/>
      <c r="M468" s="237"/>
      <c r="N468" s="302"/>
      <c r="O468" s="451"/>
    </row>
    <row r="469" spans="1:15" ht="15">
      <c r="A469" s="5"/>
      <c r="B469" s="5"/>
      <c r="C469" s="5"/>
      <c r="D469" s="14"/>
      <c r="E469" s="14"/>
      <c r="F469" s="5"/>
      <c r="G469" s="5"/>
      <c r="H469" s="5"/>
      <c r="I469" s="15"/>
      <c r="J469" s="212">
        <v>4</v>
      </c>
      <c r="K469" s="224" t="s">
        <v>198</v>
      </c>
      <c r="L469" s="224"/>
      <c r="M469" s="167">
        <f>SUM(M470)</f>
        <v>0</v>
      </c>
      <c r="N469" s="147">
        <v>0</v>
      </c>
      <c r="O469" s="454">
        <f>SUM(O470)</f>
        <v>0</v>
      </c>
    </row>
    <row r="470" spans="1:15" ht="15">
      <c r="A470" s="5"/>
      <c r="B470" s="5"/>
      <c r="C470" s="5"/>
      <c r="D470" s="14"/>
      <c r="E470" s="14"/>
      <c r="F470" s="5"/>
      <c r="G470" s="5"/>
      <c r="H470" s="5"/>
      <c r="I470" s="15"/>
      <c r="J470" s="212">
        <v>42</v>
      </c>
      <c r="K470" s="98" t="s">
        <v>197</v>
      </c>
      <c r="L470" s="98"/>
      <c r="M470" s="167">
        <f>SUM(M471)</f>
        <v>0</v>
      </c>
      <c r="N470" s="147">
        <v>0</v>
      </c>
      <c r="O470" s="454">
        <f>SUM(O471)</f>
        <v>0</v>
      </c>
    </row>
    <row r="471" spans="1:15" ht="15">
      <c r="A471" s="5"/>
      <c r="B471" s="5"/>
      <c r="C471" s="5"/>
      <c r="D471" s="14"/>
      <c r="E471" s="14"/>
      <c r="F471" s="5"/>
      <c r="G471" s="5"/>
      <c r="H471" s="5"/>
      <c r="I471" s="15"/>
      <c r="J471" s="212">
        <v>421</v>
      </c>
      <c r="K471" s="224" t="s">
        <v>35</v>
      </c>
      <c r="L471" s="224"/>
      <c r="M471" s="167">
        <f>SUM(M472)</f>
        <v>0</v>
      </c>
      <c r="N471" s="147">
        <v>0</v>
      </c>
      <c r="O471" s="454">
        <f>SUM(O472)</f>
        <v>0</v>
      </c>
    </row>
    <row r="472" spans="1:15" ht="15">
      <c r="A472" s="5"/>
      <c r="B472" s="5"/>
      <c r="C472" s="5"/>
      <c r="D472" s="14"/>
      <c r="E472" s="14"/>
      <c r="F472" s="5"/>
      <c r="G472" s="5"/>
      <c r="H472" s="5"/>
      <c r="I472" s="15"/>
      <c r="J472" s="306">
        <v>4212</v>
      </c>
      <c r="K472" s="307" t="s">
        <v>319</v>
      </c>
      <c r="L472" s="307"/>
      <c r="M472" s="308">
        <v>0</v>
      </c>
      <c r="N472" s="211">
        <v>0</v>
      </c>
      <c r="O472" s="470">
        <v>0</v>
      </c>
    </row>
    <row r="473" spans="1:15" ht="15">
      <c r="A473" s="5"/>
      <c r="B473" s="5"/>
      <c r="C473" s="5"/>
      <c r="D473" s="14"/>
      <c r="E473" s="14"/>
      <c r="F473" s="5"/>
      <c r="G473" s="5"/>
      <c r="H473" s="5"/>
      <c r="I473" s="15"/>
      <c r="J473" s="218" t="s">
        <v>114</v>
      </c>
      <c r="K473" s="88" t="s">
        <v>236</v>
      </c>
      <c r="L473" s="154"/>
      <c r="M473" s="188">
        <f>SUM(M475)</f>
        <v>400000</v>
      </c>
      <c r="N473" s="303">
        <v>0</v>
      </c>
      <c r="O473" s="450">
        <f>AVERAGE(N473/M473*100)</f>
        <v>0</v>
      </c>
    </row>
    <row r="474" spans="1:15" ht="15">
      <c r="A474" s="5"/>
      <c r="B474" s="5"/>
      <c r="C474" s="5"/>
      <c r="D474" s="14"/>
      <c r="E474" s="14"/>
      <c r="F474" s="5"/>
      <c r="G474" s="5"/>
      <c r="H474" s="5"/>
      <c r="I474" s="15"/>
      <c r="J474" s="295" t="s">
        <v>191</v>
      </c>
      <c r="K474" s="112"/>
      <c r="L474" s="128"/>
      <c r="M474" s="237"/>
      <c r="N474" s="302"/>
      <c r="O474" s="451"/>
    </row>
    <row r="475" spans="1:15" ht="15">
      <c r="A475" s="5"/>
      <c r="B475" s="5"/>
      <c r="C475" s="5"/>
      <c r="D475" s="14"/>
      <c r="E475" s="14"/>
      <c r="F475" s="5"/>
      <c r="G475" s="5"/>
      <c r="H475" s="5"/>
      <c r="I475" s="15"/>
      <c r="J475" s="134">
        <v>4</v>
      </c>
      <c r="K475" s="131" t="s">
        <v>192</v>
      </c>
      <c r="L475" s="132"/>
      <c r="M475" s="159">
        <f>SUM(M476)</f>
        <v>400000</v>
      </c>
      <c r="N475" s="100">
        <v>0</v>
      </c>
      <c r="O475" s="457">
        <f>AVERAGE(N475/M475*100)</f>
        <v>0</v>
      </c>
    </row>
    <row r="476" spans="1:15" ht="15">
      <c r="A476" s="5"/>
      <c r="B476" s="5"/>
      <c r="C476" s="5"/>
      <c r="D476" s="14"/>
      <c r="E476" s="14"/>
      <c r="F476" s="5"/>
      <c r="G476" s="5"/>
      <c r="H476" s="5"/>
      <c r="I476" s="15"/>
      <c r="J476" s="116">
        <v>42</v>
      </c>
      <c r="K476" s="103" t="s">
        <v>163</v>
      </c>
      <c r="L476" s="108"/>
      <c r="M476" s="105">
        <f>SUM(M477)</f>
        <v>400000</v>
      </c>
      <c r="N476" s="100">
        <v>0</v>
      </c>
      <c r="O476" s="457">
        <f>AVERAGE(N476/M476*100)</f>
        <v>0</v>
      </c>
    </row>
    <row r="477" spans="1:15" ht="15">
      <c r="A477" s="5"/>
      <c r="B477" s="5"/>
      <c r="C477" s="5"/>
      <c r="D477" s="14"/>
      <c r="E477" s="14"/>
      <c r="F477" s="5"/>
      <c r="G477" s="5"/>
      <c r="H477" s="5"/>
      <c r="I477" s="15"/>
      <c r="J477" s="116">
        <v>421</v>
      </c>
      <c r="K477" s="103" t="s">
        <v>35</v>
      </c>
      <c r="L477" s="108"/>
      <c r="M477" s="105">
        <f>SUM(M478)</f>
        <v>400000</v>
      </c>
      <c r="N477" s="100">
        <v>0</v>
      </c>
      <c r="O477" s="457">
        <f>AVERAGE(N477/M477*100)</f>
        <v>0</v>
      </c>
    </row>
    <row r="478" spans="1:15" ht="15">
      <c r="A478" s="5"/>
      <c r="B478" s="5"/>
      <c r="C478" s="5"/>
      <c r="D478" s="14"/>
      <c r="E478" s="14"/>
      <c r="F478" s="5"/>
      <c r="G478" s="5"/>
      <c r="H478" s="5"/>
      <c r="I478" s="15"/>
      <c r="J478" s="116">
        <v>4212</v>
      </c>
      <c r="K478" s="103" t="s">
        <v>269</v>
      </c>
      <c r="L478" s="108"/>
      <c r="M478" s="105">
        <v>400000</v>
      </c>
      <c r="N478" s="100">
        <v>0</v>
      </c>
      <c r="O478" s="457">
        <f>AVERAGE(N478/M478*100)</f>
        <v>0</v>
      </c>
    </row>
    <row r="479" spans="1:15" ht="15">
      <c r="A479" s="5"/>
      <c r="B479" s="5"/>
      <c r="C479" s="5"/>
      <c r="D479" s="14"/>
      <c r="E479" s="14"/>
      <c r="F479" s="5"/>
      <c r="G479" s="5"/>
      <c r="H479" s="5"/>
      <c r="I479" s="15"/>
      <c r="J479" s="533" t="s">
        <v>388</v>
      </c>
      <c r="K479" s="533"/>
      <c r="L479" s="533"/>
      <c r="M479" s="241">
        <f>SUM(M483+M494)</f>
        <v>2100000</v>
      </c>
      <c r="N479" s="241">
        <v>109038</v>
      </c>
      <c r="O479" s="453">
        <f>AVERAGE(N479/M479*100)</f>
        <v>5.192285714285714</v>
      </c>
    </row>
    <row r="480" spans="1:15" ht="15">
      <c r="A480" s="5"/>
      <c r="B480" s="5"/>
      <c r="C480" s="5"/>
      <c r="D480" s="14"/>
      <c r="E480" s="14"/>
      <c r="F480" s="5"/>
      <c r="G480" s="5"/>
      <c r="H480" s="5"/>
      <c r="I480" s="15"/>
      <c r="J480" s="236" t="s">
        <v>302</v>
      </c>
      <c r="K480" s="125"/>
      <c r="L480" s="126"/>
      <c r="M480" s="127"/>
      <c r="N480" s="127"/>
      <c r="O480" s="456"/>
    </row>
    <row r="481" spans="1:15" ht="15">
      <c r="A481" s="5"/>
      <c r="B481" s="5"/>
      <c r="C481" s="5"/>
      <c r="D481" s="14"/>
      <c r="E481" s="14"/>
      <c r="F481" s="5"/>
      <c r="G481" s="5"/>
      <c r="H481" s="5"/>
      <c r="I481" s="15"/>
      <c r="J481" s="218" t="s">
        <v>114</v>
      </c>
      <c r="K481" s="182" t="s">
        <v>168</v>
      </c>
      <c r="L481" s="194"/>
      <c r="M481" s="188"/>
      <c r="N481" s="303"/>
      <c r="O481" s="450"/>
    </row>
    <row r="482" spans="1:15" ht="15">
      <c r="A482" s="5"/>
      <c r="B482" s="5"/>
      <c r="C482" s="5"/>
      <c r="D482" s="14"/>
      <c r="E482" s="14"/>
      <c r="F482" s="5"/>
      <c r="G482" s="5"/>
      <c r="H482" s="5"/>
      <c r="I482" s="15"/>
      <c r="J482" s="295" t="s">
        <v>130</v>
      </c>
      <c r="K482" s="112"/>
      <c r="L482" s="128"/>
      <c r="M482" s="237"/>
      <c r="N482" s="302"/>
      <c r="O482" s="451"/>
    </row>
    <row r="483" spans="1:15" ht="15">
      <c r="A483" s="5"/>
      <c r="B483" s="5"/>
      <c r="C483" s="5"/>
      <c r="D483" s="14"/>
      <c r="E483" s="14"/>
      <c r="F483" s="5"/>
      <c r="G483" s="5"/>
      <c r="H483" s="5"/>
      <c r="I483" s="15"/>
      <c r="J483" s="212">
        <v>3</v>
      </c>
      <c r="K483" s="93" t="s">
        <v>43</v>
      </c>
      <c r="L483" s="93"/>
      <c r="M483" s="95">
        <f>SUM(M484+M487)</f>
        <v>150000</v>
      </c>
      <c r="N483" s="100">
        <f>SUM(N484+N487)</f>
        <v>109038</v>
      </c>
      <c r="O483" s="446">
        <f>AVERAGE(N483/M483*100)</f>
        <v>72.69200000000001</v>
      </c>
    </row>
    <row r="484" spans="1:15" ht="15">
      <c r="A484" s="5"/>
      <c r="B484" s="5"/>
      <c r="C484" s="5"/>
      <c r="D484" s="14"/>
      <c r="E484" s="14"/>
      <c r="F484" s="5"/>
      <c r="G484" s="5"/>
      <c r="H484" s="5"/>
      <c r="I484" s="15"/>
      <c r="J484" s="231">
        <v>31</v>
      </c>
      <c r="K484" s="93" t="s">
        <v>21</v>
      </c>
      <c r="L484" s="93"/>
      <c r="M484" s="95">
        <f>SUM(M485)</f>
        <v>70000</v>
      </c>
      <c r="N484" s="100">
        <v>52086</v>
      </c>
      <c r="O484" s="446">
        <f aca="true" t="shared" si="23" ref="O484:O501">AVERAGE(N484/M484*100)</f>
        <v>74.40857142857142</v>
      </c>
    </row>
    <row r="485" spans="1:15" ht="15">
      <c r="A485" s="5"/>
      <c r="B485" s="5"/>
      <c r="C485" s="5"/>
      <c r="D485" s="14"/>
      <c r="E485" s="14"/>
      <c r="F485" s="5"/>
      <c r="G485" s="5"/>
      <c r="H485" s="5"/>
      <c r="I485" s="15"/>
      <c r="J485" s="231">
        <v>311</v>
      </c>
      <c r="K485" s="93" t="s">
        <v>97</v>
      </c>
      <c r="L485" s="93"/>
      <c r="M485" s="95">
        <f>SUM(M486)</f>
        <v>70000</v>
      </c>
      <c r="N485" s="100">
        <v>52086</v>
      </c>
      <c r="O485" s="446">
        <f t="shared" si="23"/>
        <v>74.40857142857142</v>
      </c>
    </row>
    <row r="486" spans="1:15" ht="15">
      <c r="A486" s="5"/>
      <c r="B486" s="5"/>
      <c r="C486" s="5"/>
      <c r="D486" s="14"/>
      <c r="E486" s="14"/>
      <c r="F486" s="5"/>
      <c r="G486" s="5"/>
      <c r="H486" s="5"/>
      <c r="I486" s="15"/>
      <c r="J486" s="231">
        <v>3111</v>
      </c>
      <c r="K486" s="93" t="s">
        <v>289</v>
      </c>
      <c r="L486" s="93"/>
      <c r="M486" s="95">
        <v>70000</v>
      </c>
      <c r="N486" s="100">
        <v>52086</v>
      </c>
      <c r="O486" s="446">
        <f t="shared" si="23"/>
        <v>74.40857142857142</v>
      </c>
    </row>
    <row r="487" spans="1:15" ht="15">
      <c r="A487" s="5"/>
      <c r="B487" s="5"/>
      <c r="C487" s="5"/>
      <c r="D487" s="14"/>
      <c r="E487" s="14"/>
      <c r="F487" s="5"/>
      <c r="G487" s="5"/>
      <c r="H487" s="5"/>
      <c r="I487" s="15"/>
      <c r="J487" s="231">
        <v>32</v>
      </c>
      <c r="K487" s="93" t="s">
        <v>23</v>
      </c>
      <c r="L487" s="93"/>
      <c r="M487" s="95">
        <f>SUM(M488+M491)</f>
        <v>80000</v>
      </c>
      <c r="N487" s="100">
        <v>56952</v>
      </c>
      <c r="O487" s="446">
        <f t="shared" si="23"/>
        <v>71.19</v>
      </c>
    </row>
    <row r="488" spans="1:15" ht="15">
      <c r="A488" s="5"/>
      <c r="B488" s="5"/>
      <c r="C488" s="5"/>
      <c r="D488" s="14"/>
      <c r="E488" s="14"/>
      <c r="F488" s="5"/>
      <c r="G488" s="5"/>
      <c r="H488" s="5"/>
      <c r="I488" s="15"/>
      <c r="J488" s="231">
        <v>321</v>
      </c>
      <c r="K488" s="93" t="s">
        <v>24</v>
      </c>
      <c r="L488" s="93"/>
      <c r="M488" s="95">
        <f>SUM(M489+M490)</f>
        <v>30000</v>
      </c>
      <c r="N488" s="100">
        <v>0</v>
      </c>
      <c r="O488" s="446">
        <f t="shared" si="23"/>
        <v>0</v>
      </c>
    </row>
    <row r="489" spans="1:15" ht="15">
      <c r="A489" s="5"/>
      <c r="B489" s="5"/>
      <c r="C489" s="5"/>
      <c r="D489" s="14"/>
      <c r="E489" s="14"/>
      <c r="F489" s="5"/>
      <c r="G489" s="5"/>
      <c r="H489" s="5"/>
      <c r="I489" s="15"/>
      <c r="J489" s="231">
        <v>3211</v>
      </c>
      <c r="K489" s="93" t="s">
        <v>264</v>
      </c>
      <c r="L489" s="93"/>
      <c r="M489" s="95">
        <v>20000</v>
      </c>
      <c r="N489" s="100">
        <v>0</v>
      </c>
      <c r="O489" s="446">
        <f t="shared" si="23"/>
        <v>0</v>
      </c>
    </row>
    <row r="490" spans="1:15" ht="15">
      <c r="A490" s="5"/>
      <c r="B490" s="5"/>
      <c r="C490" s="5"/>
      <c r="D490" s="14"/>
      <c r="E490" s="14"/>
      <c r="F490" s="5"/>
      <c r="G490" s="5"/>
      <c r="H490" s="5"/>
      <c r="I490" s="15"/>
      <c r="J490" s="231">
        <v>3212</v>
      </c>
      <c r="K490" s="93" t="s">
        <v>262</v>
      </c>
      <c r="L490" s="93"/>
      <c r="M490" s="95">
        <v>10000</v>
      </c>
      <c r="N490" s="100">
        <v>0</v>
      </c>
      <c r="O490" s="446">
        <f t="shared" si="23"/>
        <v>0</v>
      </c>
    </row>
    <row r="491" spans="1:15" ht="15">
      <c r="A491" s="5"/>
      <c r="B491" s="5"/>
      <c r="C491" s="5"/>
      <c r="D491" s="14"/>
      <c r="E491" s="14"/>
      <c r="F491" s="5"/>
      <c r="G491" s="5"/>
      <c r="H491" s="5"/>
      <c r="I491" s="15"/>
      <c r="J491" s="231">
        <v>323</v>
      </c>
      <c r="K491" s="93" t="s">
        <v>26</v>
      </c>
      <c r="L491" s="93"/>
      <c r="M491" s="100">
        <v>50000</v>
      </c>
      <c r="N491" s="100">
        <v>56952</v>
      </c>
      <c r="O491" s="446">
        <f t="shared" si="23"/>
        <v>113.90400000000001</v>
      </c>
    </row>
    <row r="492" spans="1:15" ht="15">
      <c r="A492" s="5"/>
      <c r="B492" s="5"/>
      <c r="C492" s="5"/>
      <c r="D492" s="14"/>
      <c r="E492" s="14"/>
      <c r="F492" s="5"/>
      <c r="G492" s="5"/>
      <c r="H492" s="5"/>
      <c r="I492" s="15"/>
      <c r="J492" s="231">
        <v>3232</v>
      </c>
      <c r="K492" s="93" t="s">
        <v>221</v>
      </c>
      <c r="L492" s="93"/>
      <c r="M492" s="100">
        <v>0</v>
      </c>
      <c r="N492" s="100">
        <v>56952</v>
      </c>
      <c r="O492" s="446">
        <v>0</v>
      </c>
    </row>
    <row r="493" spans="1:15" ht="15">
      <c r="A493" s="5"/>
      <c r="B493" s="5"/>
      <c r="C493" s="5"/>
      <c r="D493" s="14"/>
      <c r="E493" s="14"/>
      <c r="F493" s="5"/>
      <c r="G493" s="5"/>
      <c r="H493" s="5"/>
      <c r="I493" s="15"/>
      <c r="J493" s="231">
        <v>3237</v>
      </c>
      <c r="K493" s="93" t="s">
        <v>216</v>
      </c>
      <c r="L493" s="93"/>
      <c r="M493" s="100">
        <v>50000</v>
      </c>
      <c r="N493" s="100">
        <v>0</v>
      </c>
      <c r="O493" s="446">
        <f t="shared" si="23"/>
        <v>0</v>
      </c>
    </row>
    <row r="494" spans="1:15" ht="15">
      <c r="A494" s="5"/>
      <c r="B494" s="5"/>
      <c r="C494" s="5"/>
      <c r="D494" s="14"/>
      <c r="E494" s="14"/>
      <c r="F494" s="5"/>
      <c r="G494" s="5"/>
      <c r="H494" s="5"/>
      <c r="I494" s="15"/>
      <c r="J494" s="231">
        <v>4</v>
      </c>
      <c r="K494" s="98" t="s">
        <v>4</v>
      </c>
      <c r="L494" s="98"/>
      <c r="M494" s="105">
        <f>SUM(M495)</f>
        <v>1950000</v>
      </c>
      <c r="N494" s="100">
        <v>0</v>
      </c>
      <c r="O494" s="446">
        <f t="shared" si="23"/>
        <v>0</v>
      </c>
    </row>
    <row r="495" spans="1:15" ht="15">
      <c r="A495" s="5"/>
      <c r="B495" s="5"/>
      <c r="C495" s="5"/>
      <c r="D495" s="14"/>
      <c r="E495" s="14"/>
      <c r="F495" s="5"/>
      <c r="G495" s="5"/>
      <c r="H495" s="5"/>
      <c r="I495" s="15"/>
      <c r="J495" s="231">
        <v>42</v>
      </c>
      <c r="K495" s="103" t="s">
        <v>34</v>
      </c>
      <c r="L495" s="98"/>
      <c r="M495" s="105">
        <f>SUM(M496+M498+M500)</f>
        <v>1950000</v>
      </c>
      <c r="N495" s="100">
        <v>0</v>
      </c>
      <c r="O495" s="446">
        <f t="shared" si="23"/>
        <v>0</v>
      </c>
    </row>
    <row r="496" spans="1:15" ht="15">
      <c r="A496" s="5"/>
      <c r="B496" s="5"/>
      <c r="C496" s="5"/>
      <c r="D496" s="14"/>
      <c r="E496" s="14"/>
      <c r="F496" s="5"/>
      <c r="G496" s="5"/>
      <c r="H496" s="5"/>
      <c r="I496" s="15"/>
      <c r="J496" s="231">
        <v>421</v>
      </c>
      <c r="K496" s="103" t="s">
        <v>35</v>
      </c>
      <c r="L496" s="108"/>
      <c r="M496" s="105">
        <v>400000</v>
      </c>
      <c r="N496" s="100">
        <v>0</v>
      </c>
      <c r="O496" s="446">
        <f t="shared" si="23"/>
        <v>0</v>
      </c>
    </row>
    <row r="497" spans="1:15" ht="15">
      <c r="A497" s="5"/>
      <c r="B497" s="5"/>
      <c r="C497" s="5"/>
      <c r="D497" s="14"/>
      <c r="E497" s="14"/>
      <c r="F497" s="5"/>
      <c r="G497" s="5"/>
      <c r="H497" s="5"/>
      <c r="I497" s="15"/>
      <c r="J497" s="231">
        <v>4214</v>
      </c>
      <c r="K497" s="103" t="s">
        <v>225</v>
      </c>
      <c r="L497" s="108"/>
      <c r="M497" s="105">
        <v>400000</v>
      </c>
      <c r="N497" s="100">
        <v>0</v>
      </c>
      <c r="O497" s="446">
        <f t="shared" si="23"/>
        <v>0</v>
      </c>
    </row>
    <row r="498" spans="1:15" ht="15">
      <c r="A498" s="5"/>
      <c r="B498" s="5"/>
      <c r="C498" s="5"/>
      <c r="D498" s="14"/>
      <c r="E498" s="14"/>
      <c r="F498" s="5"/>
      <c r="G498" s="5"/>
      <c r="H498" s="5"/>
      <c r="I498" s="15"/>
      <c r="J498" s="113">
        <v>422</v>
      </c>
      <c r="K498" s="98" t="s">
        <v>36</v>
      </c>
      <c r="L498" s="101"/>
      <c r="M498" s="105">
        <v>1400000</v>
      </c>
      <c r="N498" s="100">
        <v>0</v>
      </c>
      <c r="O498" s="446">
        <f t="shared" si="23"/>
        <v>0</v>
      </c>
    </row>
    <row r="499" spans="1:15" ht="15">
      <c r="A499" s="5"/>
      <c r="B499" s="5"/>
      <c r="C499" s="5"/>
      <c r="D499" s="14"/>
      <c r="E499" s="14"/>
      <c r="F499" s="5"/>
      <c r="G499" s="5"/>
      <c r="H499" s="5"/>
      <c r="I499" s="15"/>
      <c r="J499" s="113">
        <v>4227</v>
      </c>
      <c r="K499" s="98" t="s">
        <v>256</v>
      </c>
      <c r="L499" s="101"/>
      <c r="M499" s="105">
        <v>1400000</v>
      </c>
      <c r="N499" s="100">
        <v>0</v>
      </c>
      <c r="O499" s="446">
        <f t="shared" si="23"/>
        <v>0</v>
      </c>
    </row>
    <row r="500" spans="1:15" ht="15">
      <c r="A500" s="5"/>
      <c r="B500" s="5"/>
      <c r="C500" s="5"/>
      <c r="D500" s="14"/>
      <c r="E500" s="14"/>
      <c r="F500" s="5"/>
      <c r="G500" s="5"/>
      <c r="H500" s="5"/>
      <c r="I500" s="15"/>
      <c r="J500" s="232">
        <v>426</v>
      </c>
      <c r="K500" s="98" t="s">
        <v>38</v>
      </c>
      <c r="L500" s="101"/>
      <c r="M500" s="105">
        <v>150000</v>
      </c>
      <c r="N500" s="100">
        <v>0</v>
      </c>
      <c r="O500" s="446">
        <f t="shared" si="23"/>
        <v>0</v>
      </c>
    </row>
    <row r="501" spans="1:15" ht="15">
      <c r="A501" s="5"/>
      <c r="B501" s="5"/>
      <c r="C501" s="5"/>
      <c r="D501" s="14"/>
      <c r="E501" s="14"/>
      <c r="F501" s="5"/>
      <c r="G501" s="5"/>
      <c r="H501" s="5"/>
      <c r="I501" s="15"/>
      <c r="J501" s="233">
        <v>4264</v>
      </c>
      <c r="K501" s="103" t="s">
        <v>254</v>
      </c>
      <c r="L501" s="108"/>
      <c r="M501" s="105">
        <v>150000</v>
      </c>
      <c r="N501" s="100">
        <v>0</v>
      </c>
      <c r="O501" s="446">
        <f t="shared" si="23"/>
        <v>0</v>
      </c>
    </row>
    <row r="502" spans="1:15" ht="15">
      <c r="A502" s="5"/>
      <c r="B502" s="5"/>
      <c r="C502" s="5"/>
      <c r="D502" s="14"/>
      <c r="E502" s="14"/>
      <c r="F502" s="5"/>
      <c r="G502" s="5"/>
      <c r="H502" s="5"/>
      <c r="I502" s="15"/>
      <c r="J502" s="533" t="s">
        <v>281</v>
      </c>
      <c r="K502" s="533"/>
      <c r="L502" s="533"/>
      <c r="M502" s="241">
        <f>SUM(M503+M514+M521)</f>
        <v>30000</v>
      </c>
      <c r="N502" s="241">
        <v>0</v>
      </c>
      <c r="O502" s="453">
        <f>AVERAGE(N502/M502*100)</f>
        <v>0</v>
      </c>
    </row>
    <row r="503" spans="1:15" ht="15">
      <c r="A503" s="5"/>
      <c r="B503" s="5"/>
      <c r="C503" s="5"/>
      <c r="D503" s="14"/>
      <c r="E503" s="14"/>
      <c r="F503" s="5"/>
      <c r="G503" s="5"/>
      <c r="H503" s="5"/>
      <c r="I503" s="15"/>
      <c r="J503" s="280" t="s">
        <v>391</v>
      </c>
      <c r="K503" s="125"/>
      <c r="L503" s="126"/>
      <c r="M503" s="127">
        <f>SUM(M506+M510)</f>
        <v>20000</v>
      </c>
      <c r="N503" s="127">
        <v>0</v>
      </c>
      <c r="O503" s="456">
        <f>AVERAGE(N503/M503*100)</f>
        <v>0</v>
      </c>
    </row>
    <row r="504" spans="1:15" ht="15">
      <c r="A504" s="5"/>
      <c r="B504" s="5"/>
      <c r="C504" s="5"/>
      <c r="D504" s="14"/>
      <c r="E504" s="14"/>
      <c r="F504" s="5"/>
      <c r="G504" s="5"/>
      <c r="H504" s="5"/>
      <c r="I504" s="15"/>
      <c r="J504" s="218" t="s">
        <v>114</v>
      </c>
      <c r="K504" s="182" t="s">
        <v>72</v>
      </c>
      <c r="L504" s="194"/>
      <c r="M504" s="188"/>
      <c r="N504" s="303"/>
      <c r="O504" s="450"/>
    </row>
    <row r="505" spans="1:15" ht="15">
      <c r="A505" s="5"/>
      <c r="B505" s="5"/>
      <c r="C505" s="5"/>
      <c r="D505" s="14"/>
      <c r="E505" s="14"/>
      <c r="F505" s="5"/>
      <c r="G505" s="5"/>
      <c r="H505" s="5"/>
      <c r="I505" s="15"/>
      <c r="J505" s="295" t="s">
        <v>130</v>
      </c>
      <c r="K505" s="112"/>
      <c r="L505" s="128"/>
      <c r="M505" s="237"/>
      <c r="N505" s="302"/>
      <c r="O505" s="451"/>
    </row>
    <row r="506" spans="1:15" ht="15">
      <c r="A506" s="5"/>
      <c r="B506" s="5"/>
      <c r="C506" s="5"/>
      <c r="D506" s="14"/>
      <c r="E506" s="14"/>
      <c r="F506" s="5"/>
      <c r="G506" s="5"/>
      <c r="H506" s="5"/>
      <c r="I506" s="15"/>
      <c r="J506" s="212">
        <v>3</v>
      </c>
      <c r="K506" s="93" t="s">
        <v>43</v>
      </c>
      <c r="L506" s="93"/>
      <c r="M506" s="167">
        <f>SUM(M507)</f>
        <v>10000</v>
      </c>
      <c r="N506" s="147">
        <v>0</v>
      </c>
      <c r="O506" s="454">
        <f>AVERAGE(N506/M506*100)</f>
        <v>0</v>
      </c>
    </row>
    <row r="507" spans="1:15" ht="15">
      <c r="A507" s="5"/>
      <c r="B507" s="5"/>
      <c r="C507" s="5"/>
      <c r="D507" s="14"/>
      <c r="E507" s="14"/>
      <c r="F507" s="5"/>
      <c r="G507" s="5"/>
      <c r="H507" s="5"/>
      <c r="I507" s="15"/>
      <c r="J507" s="231">
        <v>32</v>
      </c>
      <c r="K507" s="93" t="s">
        <v>23</v>
      </c>
      <c r="L507" s="93"/>
      <c r="M507" s="147">
        <f>SUM(M509)</f>
        <v>10000</v>
      </c>
      <c r="N507" s="147">
        <v>0</v>
      </c>
      <c r="O507" s="454">
        <f aca="true" t="shared" si="24" ref="O507:O513">AVERAGE(N507/M507*100)</f>
        <v>0</v>
      </c>
    </row>
    <row r="508" spans="1:15" ht="15">
      <c r="A508" s="5"/>
      <c r="B508" s="5"/>
      <c r="C508" s="5"/>
      <c r="D508" s="14"/>
      <c r="E508" s="14"/>
      <c r="F508" s="5"/>
      <c r="G508" s="5"/>
      <c r="H508" s="5"/>
      <c r="I508" s="15"/>
      <c r="J508" s="231">
        <v>323</v>
      </c>
      <c r="K508" s="93" t="s">
        <v>26</v>
      </c>
      <c r="L508" s="93"/>
      <c r="M508" s="147">
        <v>10000</v>
      </c>
      <c r="N508" s="147">
        <v>0</v>
      </c>
      <c r="O508" s="454">
        <f t="shared" si="24"/>
        <v>0</v>
      </c>
    </row>
    <row r="509" spans="1:15" ht="15">
      <c r="A509" s="5"/>
      <c r="B509" s="5"/>
      <c r="C509" s="5"/>
      <c r="D509" s="14"/>
      <c r="E509" s="14"/>
      <c r="F509" s="5"/>
      <c r="G509" s="5"/>
      <c r="H509" s="5"/>
      <c r="I509" s="15"/>
      <c r="J509" s="231">
        <v>3237</v>
      </c>
      <c r="K509" s="93" t="s">
        <v>216</v>
      </c>
      <c r="L509" s="93"/>
      <c r="M509" s="147">
        <v>10000</v>
      </c>
      <c r="N509" s="147">
        <v>0</v>
      </c>
      <c r="O509" s="454">
        <f t="shared" si="24"/>
        <v>0</v>
      </c>
    </row>
    <row r="510" spans="1:15" ht="15">
      <c r="A510" s="5"/>
      <c r="B510" s="5"/>
      <c r="C510" s="5"/>
      <c r="D510" s="14"/>
      <c r="E510" s="14"/>
      <c r="F510" s="5"/>
      <c r="G510" s="5"/>
      <c r="H510" s="5"/>
      <c r="I510" s="15"/>
      <c r="J510" s="130">
        <v>4</v>
      </c>
      <c r="K510" s="131" t="s">
        <v>194</v>
      </c>
      <c r="L510" s="131"/>
      <c r="M510" s="211">
        <f>SUM(M511)</f>
        <v>10000</v>
      </c>
      <c r="N510" s="147">
        <v>0</v>
      </c>
      <c r="O510" s="454">
        <f t="shared" si="24"/>
        <v>0</v>
      </c>
    </row>
    <row r="511" spans="1:15" ht="15">
      <c r="A511" s="5"/>
      <c r="B511" s="5"/>
      <c r="C511" s="5"/>
      <c r="D511" s="14"/>
      <c r="E511" s="14"/>
      <c r="F511" s="5"/>
      <c r="G511" s="5"/>
      <c r="H511" s="5"/>
      <c r="I511" s="15"/>
      <c r="J511" s="102">
        <v>42</v>
      </c>
      <c r="K511" s="103" t="s">
        <v>193</v>
      </c>
      <c r="L511" s="103"/>
      <c r="M511" s="211">
        <f>SUM(M512)</f>
        <v>10000</v>
      </c>
      <c r="N511" s="147">
        <v>0</v>
      </c>
      <c r="O511" s="454">
        <f t="shared" si="24"/>
        <v>0</v>
      </c>
    </row>
    <row r="512" spans="1:15" ht="15">
      <c r="A512" s="5"/>
      <c r="B512" s="5"/>
      <c r="C512" s="5"/>
      <c r="D512" s="14"/>
      <c r="E512" s="14"/>
      <c r="F512" s="5"/>
      <c r="G512" s="5"/>
      <c r="H512" s="5"/>
      <c r="I512" s="15"/>
      <c r="J512" s="102">
        <v>426</v>
      </c>
      <c r="K512" s="103" t="s">
        <v>38</v>
      </c>
      <c r="L512" s="103"/>
      <c r="M512" s="211">
        <f>SUM(M513)</f>
        <v>10000</v>
      </c>
      <c r="N512" s="147">
        <v>0</v>
      </c>
      <c r="O512" s="454">
        <f t="shared" si="24"/>
        <v>0</v>
      </c>
    </row>
    <row r="513" spans="1:15" ht="15">
      <c r="A513" s="5"/>
      <c r="B513" s="5"/>
      <c r="C513" s="5"/>
      <c r="D513" s="14"/>
      <c r="E513" s="14"/>
      <c r="F513" s="5"/>
      <c r="G513" s="5"/>
      <c r="H513" s="5"/>
      <c r="I513" s="15"/>
      <c r="J513" s="97">
        <v>4264</v>
      </c>
      <c r="K513" s="215" t="s">
        <v>254</v>
      </c>
      <c r="L513" s="103"/>
      <c r="M513" s="211">
        <v>10000</v>
      </c>
      <c r="N513" s="147">
        <v>0</v>
      </c>
      <c r="O513" s="454">
        <f t="shared" si="24"/>
        <v>0</v>
      </c>
    </row>
    <row r="514" spans="1:15" ht="15">
      <c r="A514" s="5"/>
      <c r="B514" s="5"/>
      <c r="C514" s="5"/>
      <c r="D514" s="14"/>
      <c r="E514" s="14"/>
      <c r="F514" s="5"/>
      <c r="G514" s="5"/>
      <c r="H514" s="5"/>
      <c r="I514" s="15"/>
      <c r="J514" s="223" t="s">
        <v>389</v>
      </c>
      <c r="K514" s="125"/>
      <c r="L514" s="125"/>
      <c r="M514" s="127">
        <f>SUM(M517)</f>
        <v>0</v>
      </c>
      <c r="N514" s="127">
        <v>0</v>
      </c>
      <c r="O514" s="456">
        <f>SUM(O517)</f>
        <v>0</v>
      </c>
    </row>
    <row r="515" spans="1:15" ht="15">
      <c r="A515" s="5"/>
      <c r="B515" s="5"/>
      <c r="C515" s="5"/>
      <c r="D515" s="14"/>
      <c r="E515" s="14"/>
      <c r="F515" s="5"/>
      <c r="G515" s="5"/>
      <c r="H515" s="5"/>
      <c r="I515" s="15"/>
      <c r="J515" s="218" t="s">
        <v>114</v>
      </c>
      <c r="K515" s="88" t="s">
        <v>164</v>
      </c>
      <c r="L515" s="88"/>
      <c r="M515" s="188"/>
      <c r="N515" s="303"/>
      <c r="O515" s="450"/>
    </row>
    <row r="516" spans="1:15" ht="15">
      <c r="A516" s="5"/>
      <c r="B516" s="5"/>
      <c r="C516" s="5"/>
      <c r="D516" s="14"/>
      <c r="E516" s="14"/>
      <c r="F516" s="5"/>
      <c r="G516" s="5"/>
      <c r="H516" s="5"/>
      <c r="I516" s="15"/>
      <c r="J516" s="295" t="s">
        <v>126</v>
      </c>
      <c r="K516" s="112"/>
      <c r="L516" s="112"/>
      <c r="M516" s="237"/>
      <c r="N516" s="302"/>
      <c r="O516" s="451"/>
    </row>
    <row r="517" spans="1:15" ht="15">
      <c r="A517" s="5"/>
      <c r="B517" s="5"/>
      <c r="C517" s="5"/>
      <c r="D517" s="14"/>
      <c r="E517" s="14"/>
      <c r="F517" s="5"/>
      <c r="G517" s="5"/>
      <c r="H517" s="5"/>
      <c r="I517" s="15"/>
      <c r="J517" s="117">
        <v>4</v>
      </c>
      <c r="K517" s="93" t="s">
        <v>198</v>
      </c>
      <c r="L517" s="93"/>
      <c r="M517" s="95">
        <f>SUM(M518)</f>
        <v>0</v>
      </c>
      <c r="N517" s="100">
        <v>0</v>
      </c>
      <c r="O517" s="446">
        <f>SUM(O518)</f>
        <v>0</v>
      </c>
    </row>
    <row r="518" spans="1:15" ht="15">
      <c r="A518" s="5"/>
      <c r="B518" s="5"/>
      <c r="C518" s="5"/>
      <c r="D518" s="14"/>
      <c r="E518" s="14"/>
      <c r="F518" s="5"/>
      <c r="G518" s="5"/>
      <c r="H518" s="5"/>
      <c r="I518" s="15"/>
      <c r="J518" s="117">
        <v>42</v>
      </c>
      <c r="K518" s="98" t="s">
        <v>197</v>
      </c>
      <c r="L518" s="98"/>
      <c r="M518" s="100">
        <f>SUM(M519)</f>
        <v>0</v>
      </c>
      <c r="N518" s="100">
        <v>0</v>
      </c>
      <c r="O518" s="457">
        <f>SUM(O519)</f>
        <v>0</v>
      </c>
    </row>
    <row r="519" spans="1:15" ht="15">
      <c r="A519" s="5"/>
      <c r="B519" s="5"/>
      <c r="C519" s="5"/>
      <c r="D519" s="14"/>
      <c r="E519" s="14"/>
      <c r="F519" s="5"/>
      <c r="G519" s="5"/>
      <c r="H519" s="5"/>
      <c r="I519" s="15"/>
      <c r="J519" s="117">
        <v>426</v>
      </c>
      <c r="K519" s="98" t="s">
        <v>38</v>
      </c>
      <c r="L519" s="98"/>
      <c r="M519" s="100">
        <f>SUM(M520)</f>
        <v>0</v>
      </c>
      <c r="N519" s="100">
        <v>0</v>
      </c>
      <c r="O519" s="457">
        <f>SUM(O520)</f>
        <v>0</v>
      </c>
    </row>
    <row r="520" spans="1:15" ht="15">
      <c r="A520" s="5"/>
      <c r="B520" s="5"/>
      <c r="C520" s="5"/>
      <c r="D520" s="14"/>
      <c r="E520" s="14"/>
      <c r="F520" s="5"/>
      <c r="G520" s="5"/>
      <c r="H520" s="5"/>
      <c r="I520" s="15"/>
      <c r="J520" s="117">
        <v>4264</v>
      </c>
      <c r="K520" s="98" t="s">
        <v>254</v>
      </c>
      <c r="L520" s="98"/>
      <c r="M520" s="100">
        <v>0</v>
      </c>
      <c r="N520" s="100">
        <v>0</v>
      </c>
      <c r="O520" s="457">
        <v>0</v>
      </c>
    </row>
    <row r="521" spans="1:15" ht="15">
      <c r="A521" s="5"/>
      <c r="B521" s="5"/>
      <c r="C521" s="5"/>
      <c r="D521" s="14"/>
      <c r="E521" s="14"/>
      <c r="F521" s="5"/>
      <c r="G521" s="5"/>
      <c r="H521" s="5"/>
      <c r="I521" s="15"/>
      <c r="J521" s="531" t="s">
        <v>390</v>
      </c>
      <c r="K521" s="531"/>
      <c r="L521" s="531"/>
      <c r="M521" s="127">
        <f>SUM(M524)</f>
        <v>10000</v>
      </c>
      <c r="N521" s="127">
        <v>0</v>
      </c>
      <c r="O521" s="456">
        <f>AVERAGE(N521/M521*100)</f>
        <v>0</v>
      </c>
    </row>
    <row r="522" spans="1:15" ht="15">
      <c r="A522" s="5"/>
      <c r="B522" s="5"/>
      <c r="C522" s="5"/>
      <c r="D522" s="14"/>
      <c r="E522" s="14"/>
      <c r="F522" s="5"/>
      <c r="G522" s="5"/>
      <c r="H522" s="5"/>
      <c r="I522" s="15"/>
      <c r="J522" s="218" t="s">
        <v>74</v>
      </c>
      <c r="K522" s="219" t="s">
        <v>164</v>
      </c>
      <c r="L522" s="219"/>
      <c r="M522" s="239"/>
      <c r="N522" s="299"/>
      <c r="O522" s="447"/>
    </row>
    <row r="523" spans="1:15" ht="15">
      <c r="A523" s="5"/>
      <c r="B523" s="5"/>
      <c r="C523" s="5"/>
      <c r="D523" s="14"/>
      <c r="E523" s="14"/>
      <c r="F523" s="5"/>
      <c r="G523" s="5"/>
      <c r="H523" s="5"/>
      <c r="I523" s="15"/>
      <c r="J523" s="295" t="s">
        <v>126</v>
      </c>
      <c r="K523" s="296"/>
      <c r="L523" s="296"/>
      <c r="M523" s="238"/>
      <c r="N523" s="298"/>
      <c r="O523" s="445"/>
    </row>
    <row r="524" spans="1:15" ht="15">
      <c r="A524" s="5"/>
      <c r="B524" s="5"/>
      <c r="C524" s="5"/>
      <c r="D524" s="14"/>
      <c r="E524" s="14"/>
      <c r="F524" s="5"/>
      <c r="G524" s="5"/>
      <c r="H524" s="5"/>
      <c r="I524" s="15"/>
      <c r="J524" s="92">
        <v>4</v>
      </c>
      <c r="K524" s="93" t="s">
        <v>49</v>
      </c>
      <c r="L524" s="96"/>
      <c r="M524" s="221">
        <f>SUM(M525)</f>
        <v>10000</v>
      </c>
      <c r="N524" s="133">
        <v>0</v>
      </c>
      <c r="O524" s="462">
        <f aca="true" t="shared" si="25" ref="O524:O530">AVERAGE(N524/M524*100)</f>
        <v>0</v>
      </c>
    </row>
    <row r="525" spans="1:15" ht="15">
      <c r="A525" s="5"/>
      <c r="B525" s="5"/>
      <c r="C525" s="5"/>
      <c r="D525" s="14"/>
      <c r="E525" s="14"/>
      <c r="F525" s="5"/>
      <c r="G525" s="5"/>
      <c r="H525" s="5"/>
      <c r="I525" s="15"/>
      <c r="J525" s="97">
        <v>42</v>
      </c>
      <c r="K525" s="98" t="s">
        <v>133</v>
      </c>
      <c r="L525" s="101"/>
      <c r="M525" s="208">
        <f>SUM(M526)</f>
        <v>10000</v>
      </c>
      <c r="N525" s="133">
        <v>0</v>
      </c>
      <c r="O525" s="462">
        <f t="shared" si="25"/>
        <v>0</v>
      </c>
    </row>
    <row r="526" spans="1:15" ht="15">
      <c r="A526" s="5"/>
      <c r="B526" s="5"/>
      <c r="C526" s="5"/>
      <c r="D526" s="14"/>
      <c r="E526" s="14"/>
      <c r="F526" s="5"/>
      <c r="G526" s="5"/>
      <c r="H526" s="5"/>
      <c r="I526" s="15"/>
      <c r="J526" s="97">
        <v>426</v>
      </c>
      <c r="K526" s="98" t="s">
        <v>38</v>
      </c>
      <c r="L526" s="101"/>
      <c r="M526" s="208">
        <f>SUM(M527)</f>
        <v>10000</v>
      </c>
      <c r="N526" s="133">
        <v>0</v>
      </c>
      <c r="O526" s="462">
        <f t="shared" si="25"/>
        <v>0</v>
      </c>
    </row>
    <row r="527" spans="1:15" ht="15">
      <c r="A527" s="5"/>
      <c r="B527" s="5"/>
      <c r="C527" s="5"/>
      <c r="D527" s="14"/>
      <c r="E527" s="14"/>
      <c r="F527" s="5"/>
      <c r="G527" s="5"/>
      <c r="H527" s="5"/>
      <c r="I527" s="15"/>
      <c r="J527" s="97">
        <v>4264</v>
      </c>
      <c r="K527" s="98" t="s">
        <v>38</v>
      </c>
      <c r="L527" s="101"/>
      <c r="M527" s="208">
        <v>10000</v>
      </c>
      <c r="N527" s="133">
        <v>0</v>
      </c>
      <c r="O527" s="462">
        <f t="shared" si="25"/>
        <v>0</v>
      </c>
    </row>
    <row r="528" spans="1:15" ht="15">
      <c r="A528" s="32"/>
      <c r="B528" s="27"/>
      <c r="C528" s="27"/>
      <c r="D528" s="27"/>
      <c r="E528" s="27"/>
      <c r="F528" s="27"/>
      <c r="G528" s="27"/>
      <c r="H528" s="27"/>
      <c r="I528" s="27"/>
      <c r="J528" s="537" t="s">
        <v>303</v>
      </c>
      <c r="K528" s="538"/>
      <c r="L528" s="539"/>
      <c r="M528" s="241">
        <f>SUM(M529+M542+M553)</f>
        <v>430000</v>
      </c>
      <c r="N528" s="241">
        <f>SUM(N542)</f>
        <v>100000</v>
      </c>
      <c r="O528" s="453">
        <f t="shared" si="25"/>
        <v>23.25581395348837</v>
      </c>
    </row>
    <row r="529" spans="1:15" ht="15">
      <c r="A529" s="30"/>
      <c r="B529" s="28"/>
      <c r="C529" s="28"/>
      <c r="D529" s="28"/>
      <c r="E529" s="28"/>
      <c r="F529" s="28"/>
      <c r="G529" s="28"/>
      <c r="H529" s="28"/>
      <c r="I529" s="28"/>
      <c r="J529" s="125" t="s">
        <v>392</v>
      </c>
      <c r="K529" s="125"/>
      <c r="L529" s="125"/>
      <c r="M529" s="127">
        <f>ABS(M532+M536)</f>
        <v>200000</v>
      </c>
      <c r="N529" s="127">
        <v>0</v>
      </c>
      <c r="O529" s="456">
        <f t="shared" si="25"/>
        <v>0</v>
      </c>
    </row>
    <row r="530" spans="1:15" ht="15">
      <c r="A530" s="10"/>
      <c r="B530" s="22"/>
      <c r="C530" s="22"/>
      <c r="D530" s="22"/>
      <c r="E530" s="22"/>
      <c r="F530" s="22"/>
      <c r="G530" s="22"/>
      <c r="H530" s="22"/>
      <c r="I530" s="25"/>
      <c r="J530" s="87" t="s">
        <v>74</v>
      </c>
      <c r="K530" s="88" t="s">
        <v>164</v>
      </c>
      <c r="L530" s="89"/>
      <c r="M530" s="188">
        <f>SUM(M532)</f>
        <v>50000</v>
      </c>
      <c r="N530" s="303">
        <v>0</v>
      </c>
      <c r="O530" s="450">
        <f t="shared" si="25"/>
        <v>0</v>
      </c>
    </row>
    <row r="531" spans="1:15" ht="15">
      <c r="A531" s="10"/>
      <c r="B531" s="22"/>
      <c r="C531" s="22"/>
      <c r="D531" s="22"/>
      <c r="E531" s="22"/>
      <c r="F531" s="22"/>
      <c r="G531" s="22"/>
      <c r="H531" s="22"/>
      <c r="I531" s="25"/>
      <c r="J531" s="90" t="s">
        <v>139</v>
      </c>
      <c r="K531" s="112"/>
      <c r="L531" s="112"/>
      <c r="M531" s="238"/>
      <c r="N531" s="298"/>
      <c r="O531" s="445"/>
    </row>
    <row r="532" spans="1:15" ht="15">
      <c r="A532" s="18"/>
      <c r="B532" s="14"/>
      <c r="C532" s="14"/>
      <c r="D532" s="14"/>
      <c r="E532" s="5"/>
      <c r="F532" s="5"/>
      <c r="G532" s="5"/>
      <c r="H532" s="5"/>
      <c r="I532" s="15"/>
      <c r="J532" s="92">
        <v>4</v>
      </c>
      <c r="K532" s="93" t="s">
        <v>86</v>
      </c>
      <c r="L532" s="93"/>
      <c r="M532" s="95">
        <f>ABS(M533)</f>
        <v>50000</v>
      </c>
      <c r="N532" s="100">
        <v>0</v>
      </c>
      <c r="O532" s="446">
        <f>AVERAGE(N532/M532*100)</f>
        <v>0</v>
      </c>
    </row>
    <row r="533" spans="1:15" ht="15">
      <c r="A533" s="5"/>
      <c r="B533" s="14"/>
      <c r="C533" s="5"/>
      <c r="D533" s="5"/>
      <c r="E533" s="14"/>
      <c r="F533" s="5"/>
      <c r="G533" s="5"/>
      <c r="H533" s="5"/>
      <c r="I533" s="15"/>
      <c r="J533" s="116">
        <v>42</v>
      </c>
      <c r="K533" s="98" t="s">
        <v>133</v>
      </c>
      <c r="L533" s="101"/>
      <c r="M533" s="100">
        <f>ABS(M535)</f>
        <v>50000</v>
      </c>
      <c r="N533" s="100">
        <v>0</v>
      </c>
      <c r="O533" s="446">
        <f>AVERAGE(N533/M533*100)</f>
        <v>0</v>
      </c>
    </row>
    <row r="534" spans="1:15" ht="15">
      <c r="A534" s="5"/>
      <c r="B534" s="14"/>
      <c r="C534" s="5"/>
      <c r="D534" s="5"/>
      <c r="E534" s="14"/>
      <c r="F534" s="5"/>
      <c r="G534" s="5"/>
      <c r="H534" s="5"/>
      <c r="I534" s="15"/>
      <c r="J534" s="116">
        <v>421</v>
      </c>
      <c r="K534" s="98" t="s">
        <v>35</v>
      </c>
      <c r="L534" s="101"/>
      <c r="M534" s="100">
        <f>SUM(M535)</f>
        <v>50000</v>
      </c>
      <c r="N534" s="100">
        <v>0</v>
      </c>
      <c r="O534" s="446">
        <f>AVERAGE(N534/M534*100)</f>
        <v>0</v>
      </c>
    </row>
    <row r="535" spans="1:15" ht="15">
      <c r="A535" s="5"/>
      <c r="B535" s="14"/>
      <c r="C535" s="5"/>
      <c r="D535" s="5"/>
      <c r="E535" s="14"/>
      <c r="F535" s="5"/>
      <c r="G535" s="5"/>
      <c r="H535" s="5"/>
      <c r="I535" s="15"/>
      <c r="J535" s="233">
        <v>4214</v>
      </c>
      <c r="K535" s="103" t="s">
        <v>225</v>
      </c>
      <c r="L535" s="108"/>
      <c r="M535" s="105">
        <v>50000</v>
      </c>
      <c r="N535" s="105">
        <v>0</v>
      </c>
      <c r="O535" s="446">
        <f>AVERAGE(N535/M535*100)</f>
        <v>0</v>
      </c>
    </row>
    <row r="536" spans="1:15" ht="15">
      <c r="A536" s="5"/>
      <c r="B536" s="14"/>
      <c r="C536" s="5"/>
      <c r="D536" s="5"/>
      <c r="E536" s="14"/>
      <c r="F536" s="5"/>
      <c r="G536" s="5"/>
      <c r="H536" s="5"/>
      <c r="I536" s="15"/>
      <c r="J536" s="218" t="s">
        <v>104</v>
      </c>
      <c r="K536" s="88" t="s">
        <v>136</v>
      </c>
      <c r="L536" s="154"/>
      <c r="M536" s="188">
        <f>SUM(M538)</f>
        <v>150000</v>
      </c>
      <c r="N536" s="303">
        <v>0</v>
      </c>
      <c r="O536" s="450">
        <f>AVERAGE(N536/M536*100)</f>
        <v>0</v>
      </c>
    </row>
    <row r="537" spans="1:15" ht="15">
      <c r="A537" s="5"/>
      <c r="B537" s="14"/>
      <c r="C537" s="5"/>
      <c r="D537" s="5"/>
      <c r="E537" s="14"/>
      <c r="F537" s="5"/>
      <c r="G537" s="5"/>
      <c r="H537" s="5"/>
      <c r="I537" s="15"/>
      <c r="J537" s="295" t="s">
        <v>139</v>
      </c>
      <c r="K537" s="112"/>
      <c r="L537" s="128"/>
      <c r="M537" s="238"/>
      <c r="N537" s="298"/>
      <c r="O537" s="445"/>
    </row>
    <row r="538" spans="1:15" ht="15">
      <c r="A538" s="5"/>
      <c r="B538" s="14"/>
      <c r="C538" s="5"/>
      <c r="D538" s="5"/>
      <c r="E538" s="14"/>
      <c r="F538" s="5"/>
      <c r="G538" s="5"/>
      <c r="H538" s="5"/>
      <c r="I538" s="15"/>
      <c r="J538" s="92">
        <v>4</v>
      </c>
      <c r="K538" s="93" t="s">
        <v>86</v>
      </c>
      <c r="L538" s="93"/>
      <c r="M538" s="159">
        <f>SUM(M539)</f>
        <v>150000</v>
      </c>
      <c r="N538" s="434">
        <v>0</v>
      </c>
      <c r="O538" s="457">
        <f>AVERAGE(N538/M538*100)</f>
        <v>0</v>
      </c>
    </row>
    <row r="539" spans="1:15" ht="15">
      <c r="A539" s="5"/>
      <c r="B539" s="14"/>
      <c r="C539" s="5"/>
      <c r="D539" s="5"/>
      <c r="E539" s="14"/>
      <c r="F539" s="5"/>
      <c r="G539" s="5"/>
      <c r="H539" s="5"/>
      <c r="I539" s="15"/>
      <c r="J539" s="116">
        <v>42</v>
      </c>
      <c r="K539" s="98" t="s">
        <v>133</v>
      </c>
      <c r="L539" s="101"/>
      <c r="M539" s="105">
        <f>SUM(M541)</f>
        <v>150000</v>
      </c>
      <c r="N539" s="434">
        <v>0</v>
      </c>
      <c r="O539" s="457">
        <f>AVERAGE(N539/M539*100)</f>
        <v>0</v>
      </c>
    </row>
    <row r="540" spans="1:15" ht="15">
      <c r="A540" s="5"/>
      <c r="B540" s="14"/>
      <c r="C540" s="5"/>
      <c r="D540" s="5"/>
      <c r="E540" s="14"/>
      <c r="F540" s="5"/>
      <c r="G540" s="5"/>
      <c r="H540" s="5"/>
      <c r="I540" s="15"/>
      <c r="J540" s="116">
        <v>421</v>
      </c>
      <c r="K540" s="98" t="s">
        <v>35</v>
      </c>
      <c r="L540" s="101"/>
      <c r="M540" s="105">
        <v>150000</v>
      </c>
      <c r="N540" s="434">
        <v>0</v>
      </c>
      <c r="O540" s="457">
        <f>AVERAGE(N540/M540*100)</f>
        <v>0</v>
      </c>
    </row>
    <row r="541" spans="1:15" ht="15">
      <c r="A541" s="5"/>
      <c r="B541" s="14"/>
      <c r="C541" s="5"/>
      <c r="D541" s="5"/>
      <c r="E541" s="14"/>
      <c r="F541" s="5"/>
      <c r="G541" s="5"/>
      <c r="H541" s="5"/>
      <c r="I541" s="15"/>
      <c r="J541" s="233">
        <v>4214</v>
      </c>
      <c r="K541" s="98" t="s">
        <v>225</v>
      </c>
      <c r="L541" s="101"/>
      <c r="M541" s="105">
        <v>150000</v>
      </c>
      <c r="N541" s="434">
        <v>0</v>
      </c>
      <c r="O541" s="457">
        <f>AVERAGE(N541/M541*100)</f>
        <v>0</v>
      </c>
    </row>
    <row r="542" spans="1:15" ht="15">
      <c r="A542" s="5"/>
      <c r="B542" s="14"/>
      <c r="C542" s="5"/>
      <c r="D542" s="5"/>
      <c r="E542" s="14"/>
      <c r="F542" s="5"/>
      <c r="G542" s="5"/>
      <c r="H542" s="5"/>
      <c r="I542" s="15"/>
      <c r="J542" s="125" t="s">
        <v>393</v>
      </c>
      <c r="K542" s="125"/>
      <c r="L542" s="125"/>
      <c r="M542" s="127">
        <f>SUM(M545+M549)</f>
        <v>150000</v>
      </c>
      <c r="N542" s="437">
        <f>SUM(N545)</f>
        <v>100000</v>
      </c>
      <c r="O542" s="464">
        <f>AVERAGE(N532/M532*100)</f>
        <v>0</v>
      </c>
    </row>
    <row r="543" spans="1:15" ht="15">
      <c r="A543" s="5"/>
      <c r="B543" s="14"/>
      <c r="C543" s="5"/>
      <c r="D543" s="5"/>
      <c r="E543" s="14"/>
      <c r="F543" s="5"/>
      <c r="G543" s="5"/>
      <c r="H543" s="5"/>
      <c r="I543" s="15"/>
      <c r="J543" s="87" t="s">
        <v>74</v>
      </c>
      <c r="K543" s="88" t="s">
        <v>164</v>
      </c>
      <c r="L543" s="89"/>
      <c r="M543" s="188"/>
      <c r="N543" s="303"/>
      <c r="O543" s="459"/>
    </row>
    <row r="544" spans="1:15" ht="15">
      <c r="A544" s="5"/>
      <c r="B544" s="14"/>
      <c r="C544" s="5"/>
      <c r="D544" s="5"/>
      <c r="E544" s="14"/>
      <c r="F544" s="5"/>
      <c r="G544" s="5"/>
      <c r="H544" s="5"/>
      <c r="I544" s="15"/>
      <c r="J544" s="90" t="s">
        <v>139</v>
      </c>
      <c r="K544" s="112"/>
      <c r="L544" s="112"/>
      <c r="M544" s="238"/>
      <c r="N544" s="298"/>
      <c r="O544" s="465"/>
    </row>
    <row r="545" spans="1:15" ht="15">
      <c r="A545" s="5"/>
      <c r="B545" s="14"/>
      <c r="C545" s="5"/>
      <c r="D545" s="5"/>
      <c r="E545" s="14"/>
      <c r="F545" s="5"/>
      <c r="G545" s="5"/>
      <c r="H545" s="5"/>
      <c r="I545" s="15"/>
      <c r="J545" s="92">
        <v>3</v>
      </c>
      <c r="K545" s="93" t="s">
        <v>43</v>
      </c>
      <c r="L545" s="93"/>
      <c r="M545" s="159">
        <f>SUM(M546)</f>
        <v>150000</v>
      </c>
      <c r="N545" s="434">
        <f>SUM(N546)</f>
        <v>100000</v>
      </c>
      <c r="O545" s="457">
        <f>AVERAGE(N545/M545*100)</f>
        <v>66.66666666666666</v>
      </c>
    </row>
    <row r="546" spans="1:15" ht="15">
      <c r="A546" s="5"/>
      <c r="B546" s="14"/>
      <c r="C546" s="5"/>
      <c r="D546" s="5"/>
      <c r="E546" s="14"/>
      <c r="F546" s="5"/>
      <c r="G546" s="5"/>
      <c r="H546" s="5"/>
      <c r="I546" s="15"/>
      <c r="J546" s="92">
        <v>32</v>
      </c>
      <c r="K546" s="98" t="s">
        <v>23</v>
      </c>
      <c r="L546" s="98"/>
      <c r="M546" s="105">
        <f>SUM(M547)</f>
        <v>150000</v>
      </c>
      <c r="N546" s="434">
        <f>SUM(N547)</f>
        <v>100000</v>
      </c>
      <c r="O546" s="457">
        <f>AVERAGE(N546/M546*100)</f>
        <v>66.66666666666666</v>
      </c>
    </row>
    <row r="547" spans="1:15" ht="15">
      <c r="A547" s="5"/>
      <c r="B547" s="14"/>
      <c r="C547" s="5"/>
      <c r="D547" s="5"/>
      <c r="E547" s="14"/>
      <c r="F547" s="5"/>
      <c r="G547" s="5"/>
      <c r="H547" s="5"/>
      <c r="I547" s="15"/>
      <c r="J547" s="92">
        <v>323</v>
      </c>
      <c r="K547" s="98" t="s">
        <v>252</v>
      </c>
      <c r="L547" s="98"/>
      <c r="M547" s="105">
        <f>SUM(M548)</f>
        <v>150000</v>
      </c>
      <c r="N547" s="434">
        <v>100000</v>
      </c>
      <c r="O547" s="457">
        <f>AVERAGE(N547/M547*100)</f>
        <v>66.66666666666666</v>
      </c>
    </row>
    <row r="548" spans="1:15" ht="15">
      <c r="A548" s="5"/>
      <c r="B548" s="14"/>
      <c r="C548" s="5"/>
      <c r="D548" s="5"/>
      <c r="E548" s="14"/>
      <c r="F548" s="5"/>
      <c r="G548" s="5"/>
      <c r="H548" s="5"/>
      <c r="I548" s="15"/>
      <c r="J548" s="92">
        <v>3234</v>
      </c>
      <c r="K548" s="98" t="s">
        <v>484</v>
      </c>
      <c r="L548" s="101"/>
      <c r="M548" s="105">
        <v>150000</v>
      </c>
      <c r="N548" s="434">
        <v>100000</v>
      </c>
      <c r="O548" s="457">
        <f>AVERAGE(N548/M548*100)</f>
        <v>66.66666666666666</v>
      </c>
    </row>
    <row r="549" spans="1:15" ht="15">
      <c r="A549" s="5"/>
      <c r="B549" s="14"/>
      <c r="C549" s="5"/>
      <c r="D549" s="5"/>
      <c r="E549" s="14"/>
      <c r="F549" s="5"/>
      <c r="G549" s="5"/>
      <c r="H549" s="5"/>
      <c r="I549" s="15"/>
      <c r="J549" s="92">
        <v>4</v>
      </c>
      <c r="K549" s="93" t="s">
        <v>49</v>
      </c>
      <c r="L549" s="96"/>
      <c r="M549" s="105">
        <f>SUM(M550)</f>
        <v>0</v>
      </c>
      <c r="N549" s="434">
        <v>0</v>
      </c>
      <c r="O549" s="457">
        <v>0</v>
      </c>
    </row>
    <row r="550" spans="1:15" ht="15">
      <c r="A550" s="5"/>
      <c r="B550" s="14"/>
      <c r="C550" s="5"/>
      <c r="D550" s="5"/>
      <c r="E550" s="14"/>
      <c r="F550" s="5"/>
      <c r="G550" s="5"/>
      <c r="H550" s="5"/>
      <c r="I550" s="15"/>
      <c r="J550" s="92">
        <v>42</v>
      </c>
      <c r="K550" s="98" t="s">
        <v>133</v>
      </c>
      <c r="L550" s="101"/>
      <c r="M550" s="105">
        <f>SUM(M551)</f>
        <v>0</v>
      </c>
      <c r="N550" s="434">
        <v>0</v>
      </c>
      <c r="O550" s="457">
        <v>0</v>
      </c>
    </row>
    <row r="551" spans="1:15" ht="15">
      <c r="A551" s="5"/>
      <c r="B551" s="14"/>
      <c r="C551" s="5"/>
      <c r="D551" s="5"/>
      <c r="E551" s="14"/>
      <c r="F551" s="5"/>
      <c r="G551" s="5"/>
      <c r="H551" s="5"/>
      <c r="I551" s="15"/>
      <c r="J551" s="92">
        <v>426</v>
      </c>
      <c r="K551" s="98" t="s">
        <v>38</v>
      </c>
      <c r="L551" s="101"/>
      <c r="M551" s="105">
        <f>SUM(M552)</f>
        <v>0</v>
      </c>
      <c r="N551" s="434">
        <v>0</v>
      </c>
      <c r="O551" s="457">
        <v>0</v>
      </c>
    </row>
    <row r="552" spans="1:15" ht="15">
      <c r="A552" s="5"/>
      <c r="B552" s="14"/>
      <c r="C552" s="5"/>
      <c r="D552" s="5"/>
      <c r="E552" s="14"/>
      <c r="F552" s="5"/>
      <c r="G552" s="5"/>
      <c r="H552" s="5"/>
      <c r="I552" s="15"/>
      <c r="J552" s="113">
        <v>4264</v>
      </c>
      <c r="K552" s="98" t="s">
        <v>254</v>
      </c>
      <c r="L552" s="98"/>
      <c r="M552" s="105">
        <v>0</v>
      </c>
      <c r="N552" s="434">
        <v>0</v>
      </c>
      <c r="O552" s="457">
        <v>0</v>
      </c>
    </row>
    <row r="553" spans="1:15" ht="15">
      <c r="A553" s="10"/>
      <c r="B553" s="22"/>
      <c r="C553" s="22"/>
      <c r="D553" s="22"/>
      <c r="E553" s="22"/>
      <c r="F553" s="22"/>
      <c r="G553" s="22"/>
      <c r="H553" s="22"/>
      <c r="I553" s="25"/>
      <c r="J553" s="109" t="s">
        <v>67</v>
      </c>
      <c r="K553" s="138" t="s">
        <v>394</v>
      </c>
      <c r="L553" s="119"/>
      <c r="M553" s="86">
        <f>ABS(M556)</f>
        <v>80000</v>
      </c>
      <c r="N553" s="86">
        <v>0</v>
      </c>
      <c r="O553" s="443">
        <f>AVERAGE(N553/M553*100)</f>
        <v>0</v>
      </c>
    </row>
    <row r="554" spans="1:15" ht="15">
      <c r="A554" s="10"/>
      <c r="B554" s="22"/>
      <c r="C554" s="22"/>
      <c r="D554" s="22"/>
      <c r="E554" s="22"/>
      <c r="F554" s="22"/>
      <c r="G554" s="22"/>
      <c r="H554" s="22"/>
      <c r="I554" s="25"/>
      <c r="J554" s="87" t="s">
        <v>74</v>
      </c>
      <c r="K554" s="219" t="s">
        <v>132</v>
      </c>
      <c r="L554" s="89"/>
      <c r="M554" s="239"/>
      <c r="N554" s="299"/>
      <c r="O554" s="447"/>
    </row>
    <row r="555" spans="1:15" ht="15">
      <c r="A555" s="10"/>
      <c r="B555" s="22"/>
      <c r="C555" s="22"/>
      <c r="D555" s="22"/>
      <c r="E555" s="22"/>
      <c r="F555" s="22"/>
      <c r="G555" s="22"/>
      <c r="H555" s="22"/>
      <c r="I555" s="25"/>
      <c r="J555" s="90" t="s">
        <v>138</v>
      </c>
      <c r="K555" s="296"/>
      <c r="L555" s="91"/>
      <c r="M555" s="238"/>
      <c r="N555" s="298"/>
      <c r="O555" s="445"/>
    </row>
    <row r="556" spans="1:15" ht="15">
      <c r="A556" s="5"/>
      <c r="B556" s="5"/>
      <c r="C556" s="5"/>
      <c r="D556" s="5"/>
      <c r="E556" s="5"/>
      <c r="F556" s="5"/>
      <c r="G556" s="5"/>
      <c r="H556" s="5"/>
      <c r="I556" s="19"/>
      <c r="J556" s="92">
        <v>3</v>
      </c>
      <c r="K556" s="139" t="s">
        <v>43</v>
      </c>
      <c r="L556" s="140"/>
      <c r="M556" s="95">
        <f>ABS(M557)</f>
        <v>80000</v>
      </c>
      <c r="N556" s="100">
        <v>0</v>
      </c>
      <c r="O556" s="446">
        <f aca="true" t="shared" si="26" ref="O556:O561">AVERAGE(N556/M556*100)</f>
        <v>0</v>
      </c>
    </row>
    <row r="557" spans="1:15" ht="15">
      <c r="A557" s="5"/>
      <c r="B557" s="5"/>
      <c r="C557" s="5"/>
      <c r="D557" s="5"/>
      <c r="E557" s="5"/>
      <c r="F557" s="5"/>
      <c r="G557" s="5"/>
      <c r="H557" s="5"/>
      <c r="I557" s="19"/>
      <c r="J557" s="97">
        <v>32</v>
      </c>
      <c r="K557" s="136" t="s">
        <v>23</v>
      </c>
      <c r="L557" s="137"/>
      <c r="M557" s="100">
        <f>ABS(M559)</f>
        <v>80000</v>
      </c>
      <c r="N557" s="100">
        <v>0</v>
      </c>
      <c r="O557" s="446">
        <f t="shared" si="26"/>
        <v>0</v>
      </c>
    </row>
    <row r="558" spans="1:15" ht="15">
      <c r="A558" s="5"/>
      <c r="B558" s="5"/>
      <c r="C558" s="5"/>
      <c r="D558" s="5"/>
      <c r="E558" s="5"/>
      <c r="F558" s="5"/>
      <c r="G558" s="5"/>
      <c r="H558" s="5"/>
      <c r="I558" s="19"/>
      <c r="J558" s="97">
        <v>323</v>
      </c>
      <c r="K558" s="136" t="s">
        <v>26</v>
      </c>
      <c r="L558" s="137"/>
      <c r="M558" s="100">
        <f>SUM(M559)</f>
        <v>80000</v>
      </c>
      <c r="N558" s="100">
        <v>0</v>
      </c>
      <c r="O558" s="446">
        <f t="shared" si="26"/>
        <v>0</v>
      </c>
    </row>
    <row r="559" spans="1:15" ht="15">
      <c r="A559" s="5"/>
      <c r="B559" s="14"/>
      <c r="C559" s="5"/>
      <c r="D559" s="14"/>
      <c r="E559" s="5"/>
      <c r="F559" s="5"/>
      <c r="G559" s="5"/>
      <c r="H559" s="5"/>
      <c r="I559" s="19"/>
      <c r="J559" s="97">
        <v>3234</v>
      </c>
      <c r="K559" s="136" t="s">
        <v>209</v>
      </c>
      <c r="L559" s="137"/>
      <c r="M559" s="100">
        <v>80000</v>
      </c>
      <c r="N559" s="100">
        <v>0</v>
      </c>
      <c r="O559" s="446">
        <f t="shared" si="26"/>
        <v>0</v>
      </c>
    </row>
    <row r="560" spans="1:15" ht="15">
      <c r="A560" s="32"/>
      <c r="B560" s="27"/>
      <c r="C560" s="27"/>
      <c r="D560" s="27"/>
      <c r="E560" s="27"/>
      <c r="F560" s="27"/>
      <c r="G560" s="27"/>
      <c r="H560" s="27"/>
      <c r="I560" s="27"/>
      <c r="J560" s="533" t="s">
        <v>304</v>
      </c>
      <c r="K560" s="533"/>
      <c r="L560" s="533"/>
      <c r="M560" s="241">
        <f>ABS(M561)</f>
        <v>825000</v>
      </c>
      <c r="N560" s="241">
        <f>SUM(N561)</f>
        <v>414707</v>
      </c>
      <c r="O560" s="453">
        <f t="shared" si="26"/>
        <v>50.267515151515155</v>
      </c>
    </row>
    <row r="561" spans="1:15" ht="15">
      <c r="A561" s="40"/>
      <c r="B561" s="38"/>
      <c r="C561" s="38"/>
      <c r="D561" s="38"/>
      <c r="E561" s="38"/>
      <c r="F561" s="38"/>
      <c r="G561" s="38"/>
      <c r="H561" s="38"/>
      <c r="I561" s="38"/>
      <c r="J561" s="83" t="s">
        <v>305</v>
      </c>
      <c r="K561" s="83"/>
      <c r="L561" s="83"/>
      <c r="M561" s="86">
        <f>ABS(M565)</f>
        <v>825000</v>
      </c>
      <c r="N561" s="86">
        <f>SUM(N565)</f>
        <v>414707</v>
      </c>
      <c r="O561" s="443">
        <f t="shared" si="26"/>
        <v>50.267515151515155</v>
      </c>
    </row>
    <row r="562" spans="1:15" ht="15">
      <c r="A562" s="5"/>
      <c r="B562" s="5"/>
      <c r="C562" s="5"/>
      <c r="D562" s="5"/>
      <c r="E562" s="5"/>
      <c r="F562" s="5"/>
      <c r="G562" s="5"/>
      <c r="H562" s="5"/>
      <c r="I562" s="23"/>
      <c r="J562" s="225" t="s">
        <v>80</v>
      </c>
      <c r="K562" s="226" t="s">
        <v>81</v>
      </c>
      <c r="L562" s="227"/>
      <c r="M562" s="228"/>
      <c r="N562" s="309"/>
      <c r="O562" s="471"/>
    </row>
    <row r="563" spans="1:15" ht="15">
      <c r="A563" s="10"/>
      <c r="B563" s="22"/>
      <c r="C563" s="22"/>
      <c r="D563" s="22"/>
      <c r="E563" s="22"/>
      <c r="F563" s="22"/>
      <c r="G563" s="22"/>
      <c r="H563" s="22"/>
      <c r="I563" s="25"/>
      <c r="J563" s="87" t="s">
        <v>74</v>
      </c>
      <c r="K563" s="88" t="s">
        <v>122</v>
      </c>
      <c r="L563" s="89"/>
      <c r="M563" s="239"/>
      <c r="N563" s="299"/>
      <c r="O563" s="447"/>
    </row>
    <row r="564" spans="1:15" ht="15">
      <c r="A564" s="10"/>
      <c r="B564" s="22"/>
      <c r="C564" s="22"/>
      <c r="D564" s="22"/>
      <c r="E564" s="22"/>
      <c r="F564" s="22"/>
      <c r="G564" s="22"/>
      <c r="H564" s="22"/>
      <c r="I564" s="25"/>
      <c r="J564" s="90" t="s">
        <v>51</v>
      </c>
      <c r="K564" s="112"/>
      <c r="L564" s="112"/>
      <c r="M564" s="238"/>
      <c r="N564" s="298"/>
      <c r="O564" s="445"/>
    </row>
    <row r="565" spans="1:15" ht="15">
      <c r="A565" s="18"/>
      <c r="B565" s="5"/>
      <c r="C565" s="5"/>
      <c r="D565" s="5"/>
      <c r="E565" s="5"/>
      <c r="F565" s="5"/>
      <c r="G565" s="5"/>
      <c r="H565" s="5"/>
      <c r="I565" s="24"/>
      <c r="J565" s="144">
        <v>3</v>
      </c>
      <c r="K565" s="139" t="s">
        <v>43</v>
      </c>
      <c r="L565" s="139"/>
      <c r="M565" s="95">
        <f>SUM(M566+M569)</f>
        <v>825000</v>
      </c>
      <c r="N565" s="100">
        <f>SUM(N566)</f>
        <v>414707</v>
      </c>
      <c r="O565" s="446">
        <f>AVERAGE(N565/M565*100)</f>
        <v>50.267515151515155</v>
      </c>
    </row>
    <row r="566" spans="1:15" ht="15">
      <c r="A566" s="18"/>
      <c r="B566" s="5"/>
      <c r="C566" s="5"/>
      <c r="D566" s="5"/>
      <c r="E566" s="5"/>
      <c r="F566" s="5"/>
      <c r="G566" s="5"/>
      <c r="H566" s="5"/>
      <c r="I566" s="24"/>
      <c r="J566" s="145">
        <v>36</v>
      </c>
      <c r="K566" s="136" t="s">
        <v>21</v>
      </c>
      <c r="L566" s="136"/>
      <c r="M566" s="100">
        <f>ABS(M568)</f>
        <v>720000</v>
      </c>
      <c r="N566" s="100">
        <f>SUM(N567)</f>
        <v>414707</v>
      </c>
      <c r="O566" s="446">
        <f aca="true" t="shared" si="27" ref="O566:O573">AVERAGE(N566/M566*100)</f>
        <v>57.59819444444444</v>
      </c>
    </row>
    <row r="567" spans="1:15" ht="15">
      <c r="A567" s="18"/>
      <c r="B567" s="5"/>
      <c r="C567" s="5"/>
      <c r="D567" s="5"/>
      <c r="E567" s="5"/>
      <c r="F567" s="5"/>
      <c r="G567" s="5"/>
      <c r="H567" s="5"/>
      <c r="I567" s="24"/>
      <c r="J567" s="145">
        <v>363</v>
      </c>
      <c r="K567" s="136" t="s">
        <v>257</v>
      </c>
      <c r="L567" s="136"/>
      <c r="M567" s="100">
        <f>SUM(M568)</f>
        <v>720000</v>
      </c>
      <c r="N567" s="100">
        <v>414707</v>
      </c>
      <c r="O567" s="446">
        <f t="shared" si="27"/>
        <v>57.59819444444444</v>
      </c>
    </row>
    <row r="568" spans="1:15" ht="15">
      <c r="A568" s="18"/>
      <c r="B568" s="5"/>
      <c r="C568" s="5"/>
      <c r="D568" s="5"/>
      <c r="E568" s="5"/>
      <c r="F568" s="5"/>
      <c r="G568" s="5"/>
      <c r="H568" s="5"/>
      <c r="I568" s="24"/>
      <c r="J568" s="145">
        <v>3631</v>
      </c>
      <c r="K568" s="136" t="s">
        <v>227</v>
      </c>
      <c r="L568" s="136"/>
      <c r="M568" s="100">
        <v>720000</v>
      </c>
      <c r="N568" s="100">
        <v>414707</v>
      </c>
      <c r="O568" s="446">
        <f t="shared" si="27"/>
        <v>57.59819444444444</v>
      </c>
    </row>
    <row r="569" spans="1:15" ht="15">
      <c r="A569" s="18"/>
      <c r="B569" s="5"/>
      <c r="C569" s="5"/>
      <c r="D569" s="5"/>
      <c r="E569" s="5"/>
      <c r="F569" s="5"/>
      <c r="G569" s="5"/>
      <c r="H569" s="5"/>
      <c r="I569" s="24"/>
      <c r="J569" s="171">
        <v>32</v>
      </c>
      <c r="K569" s="136" t="s">
        <v>23</v>
      </c>
      <c r="L569" s="137"/>
      <c r="M569" s="100">
        <f>SUM(M570+M572)</f>
        <v>105000</v>
      </c>
      <c r="N569" s="100">
        <v>0</v>
      </c>
      <c r="O569" s="446">
        <f t="shared" si="27"/>
        <v>0</v>
      </c>
    </row>
    <row r="570" spans="1:15" ht="15">
      <c r="A570" s="18"/>
      <c r="B570" s="5"/>
      <c r="C570" s="5"/>
      <c r="D570" s="5"/>
      <c r="E570" s="5"/>
      <c r="F570" s="5"/>
      <c r="G570" s="5"/>
      <c r="H570" s="5"/>
      <c r="I570" s="24"/>
      <c r="J570" s="171">
        <v>323</v>
      </c>
      <c r="K570" s="136" t="s">
        <v>26</v>
      </c>
      <c r="L570" s="137"/>
      <c r="M570" s="100">
        <f>SUM(M571)</f>
        <v>85000</v>
      </c>
      <c r="N570" s="100">
        <v>0</v>
      </c>
      <c r="O570" s="446">
        <f t="shared" si="27"/>
        <v>0</v>
      </c>
    </row>
    <row r="571" spans="1:15" ht="15">
      <c r="A571" s="18"/>
      <c r="B571" s="5"/>
      <c r="C571" s="5"/>
      <c r="D571" s="5"/>
      <c r="E571" s="5"/>
      <c r="F571" s="5"/>
      <c r="G571" s="5"/>
      <c r="H571" s="5"/>
      <c r="I571" s="24"/>
      <c r="J571" s="171">
        <v>3235</v>
      </c>
      <c r="K571" s="136" t="s">
        <v>199</v>
      </c>
      <c r="L571" s="137"/>
      <c r="M571" s="100">
        <v>85000</v>
      </c>
      <c r="N571" s="100">
        <v>0</v>
      </c>
      <c r="O571" s="446">
        <f t="shared" si="27"/>
        <v>0</v>
      </c>
    </row>
    <row r="572" spans="1:15" ht="15">
      <c r="A572" s="18"/>
      <c r="B572" s="5"/>
      <c r="C572" s="5"/>
      <c r="D572" s="5"/>
      <c r="E572" s="5"/>
      <c r="F572" s="5"/>
      <c r="G572" s="5"/>
      <c r="H572" s="5"/>
      <c r="I572" s="24"/>
      <c r="J572" s="171">
        <v>329</v>
      </c>
      <c r="K572" s="136" t="s">
        <v>27</v>
      </c>
      <c r="L572" s="137"/>
      <c r="M572" s="100">
        <f>SUM(M573)</f>
        <v>20000</v>
      </c>
      <c r="N572" s="100">
        <v>0</v>
      </c>
      <c r="O572" s="446">
        <f t="shared" si="27"/>
        <v>0</v>
      </c>
    </row>
    <row r="573" spans="1:15" ht="15">
      <c r="A573" s="18"/>
      <c r="B573" s="5"/>
      <c r="C573" s="5"/>
      <c r="D573" s="5"/>
      <c r="E573" s="5"/>
      <c r="F573" s="5"/>
      <c r="G573" s="5"/>
      <c r="H573" s="5"/>
      <c r="I573" s="24"/>
      <c r="J573" s="171">
        <v>3299</v>
      </c>
      <c r="K573" s="136" t="s">
        <v>27</v>
      </c>
      <c r="L573" s="137"/>
      <c r="M573" s="100">
        <v>20000</v>
      </c>
      <c r="N573" s="100">
        <v>0</v>
      </c>
      <c r="O573" s="446">
        <f t="shared" si="27"/>
        <v>0</v>
      </c>
    </row>
    <row r="574" spans="1:15" ht="15">
      <c r="A574" s="32"/>
      <c r="B574" s="27"/>
      <c r="C574" s="27"/>
      <c r="D574" s="27"/>
      <c r="E574" s="27"/>
      <c r="F574" s="27"/>
      <c r="G574" s="27"/>
      <c r="H574" s="27"/>
      <c r="I574" s="27"/>
      <c r="J574" s="532" t="s">
        <v>306</v>
      </c>
      <c r="K574" s="532"/>
      <c r="L574" s="532"/>
      <c r="M574" s="241">
        <f>ABS(M575+M582+M589)</f>
        <v>383000</v>
      </c>
      <c r="N574" s="241">
        <f>SUM(N575+N582)</f>
        <v>192700</v>
      </c>
      <c r="O574" s="453">
        <f>AVERAGE(N574/M574*100)</f>
        <v>50.313315926892955</v>
      </c>
    </row>
    <row r="575" spans="1:15" ht="15">
      <c r="A575" s="10"/>
      <c r="B575" s="22"/>
      <c r="C575" s="22"/>
      <c r="D575" s="22"/>
      <c r="E575" s="22"/>
      <c r="F575" s="22"/>
      <c r="G575" s="22"/>
      <c r="H575" s="22"/>
      <c r="I575" s="25"/>
      <c r="J575" s="109" t="s">
        <v>67</v>
      </c>
      <c r="K575" s="62" t="s">
        <v>307</v>
      </c>
      <c r="L575" s="119"/>
      <c r="M575" s="86">
        <f>ABS(M578)</f>
        <v>30000</v>
      </c>
      <c r="N575" s="86">
        <f>SUM(N578)</f>
        <v>35000</v>
      </c>
      <c r="O575" s="443">
        <f>AVERAGE(N575/M575*100)</f>
        <v>116.66666666666667</v>
      </c>
    </row>
    <row r="576" spans="1:15" ht="15">
      <c r="A576" s="10"/>
      <c r="B576" s="22"/>
      <c r="C576" s="22"/>
      <c r="D576" s="22"/>
      <c r="E576" s="22"/>
      <c r="F576" s="22"/>
      <c r="G576" s="22"/>
      <c r="H576" s="22"/>
      <c r="I576" s="25"/>
      <c r="J576" s="87" t="s">
        <v>74</v>
      </c>
      <c r="K576" s="88" t="s">
        <v>122</v>
      </c>
      <c r="L576" s="89"/>
      <c r="M576" s="239"/>
      <c r="N576" s="299"/>
      <c r="O576" s="447"/>
    </row>
    <row r="577" spans="1:15" ht="15">
      <c r="A577" s="10"/>
      <c r="B577" s="22"/>
      <c r="C577" s="22"/>
      <c r="D577" s="22"/>
      <c r="E577" s="22"/>
      <c r="F577" s="22"/>
      <c r="G577" s="22"/>
      <c r="H577" s="22"/>
      <c r="I577" s="25"/>
      <c r="J577" s="295" t="s">
        <v>51</v>
      </c>
      <c r="K577" s="143"/>
      <c r="L577" s="310"/>
      <c r="M577" s="238"/>
      <c r="N577" s="298"/>
      <c r="O577" s="445"/>
    </row>
    <row r="578" spans="1:15" ht="15">
      <c r="A578" s="5"/>
      <c r="B578" s="5"/>
      <c r="C578" s="5"/>
      <c r="D578" s="5"/>
      <c r="E578" s="5"/>
      <c r="F578" s="5"/>
      <c r="G578" s="5"/>
      <c r="H578" s="5"/>
      <c r="I578" s="15"/>
      <c r="J578" s="144">
        <v>3</v>
      </c>
      <c r="K578" s="139" t="s">
        <v>43</v>
      </c>
      <c r="L578" s="93"/>
      <c r="M578" s="95">
        <f>ABS(M579)</f>
        <v>30000</v>
      </c>
      <c r="N578" s="100">
        <f>SUM(N579)</f>
        <v>35000</v>
      </c>
      <c r="O578" s="446">
        <f>AVERAGE(N578/M578*100)</f>
        <v>116.66666666666667</v>
      </c>
    </row>
    <row r="579" spans="1:15" ht="15">
      <c r="A579" s="5"/>
      <c r="B579" s="5"/>
      <c r="C579" s="5"/>
      <c r="D579" s="5"/>
      <c r="E579" s="5"/>
      <c r="F579" s="5"/>
      <c r="G579" s="5"/>
      <c r="H579" s="5"/>
      <c r="I579" s="15"/>
      <c r="J579" s="145">
        <v>37</v>
      </c>
      <c r="K579" s="136" t="s">
        <v>52</v>
      </c>
      <c r="L579" s="98"/>
      <c r="M579" s="100">
        <f>ABS(M581)</f>
        <v>30000</v>
      </c>
      <c r="N579" s="100">
        <f>SUM(N580)</f>
        <v>35000</v>
      </c>
      <c r="O579" s="446">
        <f>AVERAGE(N579/M579*100)</f>
        <v>116.66666666666667</v>
      </c>
    </row>
    <row r="580" spans="1:15" ht="15">
      <c r="A580" s="5"/>
      <c r="B580" s="5"/>
      <c r="C580" s="5"/>
      <c r="D580" s="5"/>
      <c r="E580" s="5"/>
      <c r="F580" s="5"/>
      <c r="G580" s="5"/>
      <c r="H580" s="5"/>
      <c r="I580" s="15"/>
      <c r="J580" s="171">
        <v>372</v>
      </c>
      <c r="K580" s="213" t="s">
        <v>159</v>
      </c>
      <c r="L580" s="103"/>
      <c r="M580" s="100">
        <f>SUM(M581)</f>
        <v>30000</v>
      </c>
      <c r="N580" s="100">
        <v>35000</v>
      </c>
      <c r="O580" s="446">
        <f>AVERAGE(N580/M580*100)</f>
        <v>116.66666666666667</v>
      </c>
    </row>
    <row r="581" spans="1:15" ht="15">
      <c r="A581" s="5"/>
      <c r="B581" s="14"/>
      <c r="C581" s="5"/>
      <c r="D581" s="14"/>
      <c r="E581" s="14"/>
      <c r="F581" s="5"/>
      <c r="G581" s="5"/>
      <c r="H581" s="5"/>
      <c r="I581" s="15"/>
      <c r="J581" s="171">
        <v>3721</v>
      </c>
      <c r="K581" s="103" t="s">
        <v>59</v>
      </c>
      <c r="L581" s="103"/>
      <c r="M581" s="100">
        <v>30000</v>
      </c>
      <c r="N581" s="100">
        <v>35000</v>
      </c>
      <c r="O581" s="446">
        <f>AVERAGE(N581/M581*100)</f>
        <v>116.66666666666667</v>
      </c>
    </row>
    <row r="582" spans="1:15" ht="15">
      <c r="A582" s="5"/>
      <c r="B582" s="14"/>
      <c r="C582" s="5"/>
      <c r="D582" s="14"/>
      <c r="E582" s="14"/>
      <c r="F582" s="5"/>
      <c r="G582" s="5"/>
      <c r="H582" s="5"/>
      <c r="I582" s="15"/>
      <c r="J582" s="106" t="s">
        <v>67</v>
      </c>
      <c r="K582" s="138" t="s">
        <v>308</v>
      </c>
      <c r="L582" s="146"/>
      <c r="M582" s="86">
        <f>ABS(M585)</f>
        <v>243000</v>
      </c>
      <c r="N582" s="86">
        <f>SUM(N585)</f>
        <v>157700</v>
      </c>
      <c r="O582" s="443">
        <f>AVERAGE(N582/M582*100)</f>
        <v>64.8971193415638</v>
      </c>
    </row>
    <row r="583" spans="1:15" ht="15">
      <c r="A583" s="5"/>
      <c r="B583" s="14"/>
      <c r="C583" s="5"/>
      <c r="D583" s="14"/>
      <c r="E583" s="14"/>
      <c r="F583" s="5"/>
      <c r="G583" s="5"/>
      <c r="H583" s="5"/>
      <c r="I583" s="15"/>
      <c r="J583" s="87" t="s">
        <v>74</v>
      </c>
      <c r="K583" s="88" t="s">
        <v>122</v>
      </c>
      <c r="L583" s="89"/>
      <c r="M583" s="239"/>
      <c r="N583" s="299"/>
      <c r="O583" s="447"/>
    </row>
    <row r="584" spans="1:15" ht="15">
      <c r="A584" s="5"/>
      <c r="B584" s="14"/>
      <c r="C584" s="5"/>
      <c r="D584" s="14"/>
      <c r="E584" s="14"/>
      <c r="F584" s="5"/>
      <c r="G584" s="5"/>
      <c r="H584" s="5"/>
      <c r="I584" s="15"/>
      <c r="J584" s="90" t="s">
        <v>140</v>
      </c>
      <c r="K584" s="112"/>
      <c r="L584" s="112"/>
      <c r="M584" s="238"/>
      <c r="N584" s="298"/>
      <c r="O584" s="445"/>
    </row>
    <row r="585" spans="1:15" ht="15">
      <c r="A585" s="5"/>
      <c r="B585" s="14"/>
      <c r="C585" s="5"/>
      <c r="D585" s="14"/>
      <c r="E585" s="14"/>
      <c r="F585" s="5"/>
      <c r="G585" s="5"/>
      <c r="H585" s="5"/>
      <c r="I585" s="15"/>
      <c r="J585" s="144">
        <v>3</v>
      </c>
      <c r="K585" s="139" t="s">
        <v>43</v>
      </c>
      <c r="L585" s="93"/>
      <c r="M585" s="95">
        <f>ABS(M586)</f>
        <v>243000</v>
      </c>
      <c r="N585" s="100">
        <f>SUM(N586)</f>
        <v>157700</v>
      </c>
      <c r="O585" s="446">
        <f>AVERAGE(N585/M585*100)</f>
        <v>64.8971193415638</v>
      </c>
    </row>
    <row r="586" spans="1:15" ht="15">
      <c r="A586" s="5"/>
      <c r="B586" s="14"/>
      <c r="C586" s="5"/>
      <c r="D586" s="14"/>
      <c r="E586" s="14"/>
      <c r="F586" s="5"/>
      <c r="G586" s="5"/>
      <c r="H586" s="5"/>
      <c r="I586" s="15"/>
      <c r="J586" s="145">
        <v>37</v>
      </c>
      <c r="K586" s="136" t="s">
        <v>52</v>
      </c>
      <c r="L586" s="98"/>
      <c r="M586" s="133">
        <f>ABS(M588)</f>
        <v>243000</v>
      </c>
      <c r="N586" s="133">
        <f>SUM(N587)</f>
        <v>157700</v>
      </c>
      <c r="O586" s="446">
        <f>AVERAGE(N586/M586*100)</f>
        <v>64.8971193415638</v>
      </c>
    </row>
    <row r="587" spans="1:15" ht="15">
      <c r="A587" s="5"/>
      <c r="B587" s="14"/>
      <c r="C587" s="5"/>
      <c r="D587" s="14"/>
      <c r="E587" s="14"/>
      <c r="F587" s="5"/>
      <c r="G587" s="5"/>
      <c r="H587" s="5"/>
      <c r="I587" s="15"/>
      <c r="J587" s="171">
        <v>372</v>
      </c>
      <c r="K587" s="213" t="s">
        <v>159</v>
      </c>
      <c r="L587" s="103"/>
      <c r="M587" s="133">
        <f>SUM(M588)</f>
        <v>243000</v>
      </c>
      <c r="N587" s="133">
        <v>157700</v>
      </c>
      <c r="O587" s="446">
        <f>AVERAGE(N587/M587*100)</f>
        <v>64.8971193415638</v>
      </c>
    </row>
    <row r="588" spans="1:15" ht="15">
      <c r="A588" s="5"/>
      <c r="B588" s="14"/>
      <c r="C588" s="5"/>
      <c r="D588" s="14"/>
      <c r="E588" s="14"/>
      <c r="F588" s="5"/>
      <c r="G588" s="5"/>
      <c r="H588" s="5"/>
      <c r="I588" s="15"/>
      <c r="J588" s="171">
        <v>3721</v>
      </c>
      <c r="K588" s="103" t="s">
        <v>258</v>
      </c>
      <c r="L588" s="103"/>
      <c r="M588" s="133">
        <v>243000</v>
      </c>
      <c r="N588" s="133">
        <v>157700</v>
      </c>
      <c r="O588" s="446">
        <f>AVERAGE(N588/M588*100)</f>
        <v>64.8971193415638</v>
      </c>
    </row>
    <row r="589" spans="1:15" ht="15">
      <c r="A589" s="10"/>
      <c r="B589" s="22"/>
      <c r="C589" s="22"/>
      <c r="D589" s="22"/>
      <c r="E589" s="22"/>
      <c r="F589" s="22"/>
      <c r="G589" s="22"/>
      <c r="H589" s="22"/>
      <c r="I589" s="25"/>
      <c r="J589" s="109" t="s">
        <v>69</v>
      </c>
      <c r="K589" s="62" t="s">
        <v>309</v>
      </c>
      <c r="L589" s="119"/>
      <c r="M589" s="86">
        <f>SUM(M592)</f>
        <v>110000</v>
      </c>
      <c r="N589" s="86">
        <v>0</v>
      </c>
      <c r="O589" s="443">
        <f>AVERAGE(N589/M589*100)</f>
        <v>0</v>
      </c>
    </row>
    <row r="590" spans="1:15" ht="15">
      <c r="A590" s="10"/>
      <c r="B590" s="22"/>
      <c r="C590" s="22"/>
      <c r="D590" s="22"/>
      <c r="E590" s="22"/>
      <c r="F590" s="22"/>
      <c r="G590" s="22"/>
      <c r="H590" s="22"/>
      <c r="I590" s="25"/>
      <c r="J590" s="87" t="s">
        <v>74</v>
      </c>
      <c r="K590" s="88" t="s">
        <v>122</v>
      </c>
      <c r="L590" s="89"/>
      <c r="M590" s="239"/>
      <c r="N590" s="299"/>
      <c r="O590" s="447"/>
    </row>
    <row r="591" spans="1:15" ht="15">
      <c r="A591" s="10"/>
      <c r="B591" s="22"/>
      <c r="C591" s="22"/>
      <c r="D591" s="22"/>
      <c r="E591" s="22"/>
      <c r="F591" s="22"/>
      <c r="G591" s="22"/>
      <c r="H591" s="22"/>
      <c r="I591" s="25"/>
      <c r="J591" s="295" t="s">
        <v>51</v>
      </c>
      <c r="K591" s="143"/>
      <c r="L591" s="310"/>
      <c r="M591" s="238"/>
      <c r="N591" s="298"/>
      <c r="O591" s="445"/>
    </row>
    <row r="592" spans="1:15" ht="15">
      <c r="A592" s="5"/>
      <c r="B592" s="5"/>
      <c r="C592" s="5"/>
      <c r="D592" s="5"/>
      <c r="E592" s="5"/>
      <c r="F592" s="5"/>
      <c r="G592" s="5"/>
      <c r="H592" s="5"/>
      <c r="I592" s="19"/>
      <c r="J592" s="144">
        <v>3</v>
      </c>
      <c r="K592" s="139" t="s">
        <v>43</v>
      </c>
      <c r="L592" s="93"/>
      <c r="M592" s="95">
        <f>ABS(M593+M596)</f>
        <v>110000</v>
      </c>
      <c r="N592" s="100">
        <v>0</v>
      </c>
      <c r="O592" s="446">
        <f>AVERAGE(N592/M592*100)</f>
        <v>0</v>
      </c>
    </row>
    <row r="593" spans="1:15" ht="15">
      <c r="A593" s="5"/>
      <c r="B593" s="5"/>
      <c r="C593" s="5"/>
      <c r="D593" s="5"/>
      <c r="E593" s="5"/>
      <c r="F593" s="5"/>
      <c r="G593" s="5"/>
      <c r="H593" s="5"/>
      <c r="I593" s="19"/>
      <c r="J593" s="145">
        <v>32</v>
      </c>
      <c r="K593" s="136" t="s">
        <v>23</v>
      </c>
      <c r="L593" s="137"/>
      <c r="M593" s="100">
        <f>SUM(M595)</f>
        <v>20000</v>
      </c>
      <c r="N593" s="100">
        <v>0</v>
      </c>
      <c r="O593" s="446">
        <f aca="true" t="shared" si="28" ref="O593:O598">AVERAGE(N593/M593*100)</f>
        <v>0</v>
      </c>
    </row>
    <row r="594" spans="1:15" ht="15">
      <c r="A594" s="5"/>
      <c r="B594" s="5"/>
      <c r="C594" s="5"/>
      <c r="D594" s="5"/>
      <c r="E594" s="5"/>
      <c r="F594" s="5"/>
      <c r="G594" s="5"/>
      <c r="H594" s="5"/>
      <c r="I594" s="19"/>
      <c r="J594" s="145">
        <v>329</v>
      </c>
      <c r="K594" s="136" t="s">
        <v>27</v>
      </c>
      <c r="L594" s="137"/>
      <c r="M594" s="100">
        <f>SUM(M595)</f>
        <v>20000</v>
      </c>
      <c r="N594" s="100">
        <v>0</v>
      </c>
      <c r="O594" s="446">
        <f t="shared" si="28"/>
        <v>0</v>
      </c>
    </row>
    <row r="595" spans="1:15" ht="15">
      <c r="A595" s="5"/>
      <c r="B595" s="14"/>
      <c r="C595" s="5"/>
      <c r="D595" s="14"/>
      <c r="E595" s="14"/>
      <c r="F595" s="5"/>
      <c r="G595" s="5"/>
      <c r="H595" s="5"/>
      <c r="I595" s="19"/>
      <c r="J595" s="145">
        <v>3299</v>
      </c>
      <c r="K595" s="136" t="s">
        <v>228</v>
      </c>
      <c r="L595" s="137"/>
      <c r="M595" s="100">
        <v>20000</v>
      </c>
      <c r="N595" s="100">
        <v>0</v>
      </c>
      <c r="O595" s="446">
        <f t="shared" si="28"/>
        <v>0</v>
      </c>
    </row>
    <row r="596" spans="1:15" ht="15">
      <c r="A596" s="5"/>
      <c r="B596" s="14"/>
      <c r="C596" s="5"/>
      <c r="D596" s="14"/>
      <c r="E596" s="14"/>
      <c r="F596" s="5"/>
      <c r="G596" s="5"/>
      <c r="H596" s="5"/>
      <c r="I596" s="19"/>
      <c r="J596" s="145">
        <v>37</v>
      </c>
      <c r="K596" s="98" t="s">
        <v>158</v>
      </c>
      <c r="L596" s="98"/>
      <c r="M596" s="141">
        <f>SUM(M598)</f>
        <v>90000</v>
      </c>
      <c r="N596" s="141">
        <v>0</v>
      </c>
      <c r="O596" s="446">
        <f t="shared" si="28"/>
        <v>0</v>
      </c>
    </row>
    <row r="597" spans="1:15" ht="15">
      <c r="A597" s="5"/>
      <c r="B597" s="14"/>
      <c r="C597" s="5"/>
      <c r="D597" s="14"/>
      <c r="E597" s="14"/>
      <c r="F597" s="5"/>
      <c r="G597" s="5"/>
      <c r="H597" s="5"/>
      <c r="I597" s="19"/>
      <c r="J597" s="145">
        <v>372</v>
      </c>
      <c r="K597" s="213" t="s">
        <v>159</v>
      </c>
      <c r="L597" s="103"/>
      <c r="M597" s="141">
        <f>SUM(M598)</f>
        <v>90000</v>
      </c>
      <c r="N597" s="141">
        <v>0</v>
      </c>
      <c r="O597" s="446">
        <f t="shared" si="28"/>
        <v>0</v>
      </c>
    </row>
    <row r="598" spans="1:15" ht="15">
      <c r="A598" s="5"/>
      <c r="B598" s="14"/>
      <c r="C598" s="5"/>
      <c r="D598" s="14"/>
      <c r="E598" s="14"/>
      <c r="F598" s="5"/>
      <c r="G598" s="5"/>
      <c r="H598" s="5"/>
      <c r="I598" s="19"/>
      <c r="J598" s="145">
        <v>3721</v>
      </c>
      <c r="K598" s="98" t="s">
        <v>159</v>
      </c>
      <c r="L598" s="98"/>
      <c r="M598" s="141">
        <v>90000</v>
      </c>
      <c r="N598" s="141">
        <v>0</v>
      </c>
      <c r="O598" s="446">
        <f t="shared" si="28"/>
        <v>0</v>
      </c>
    </row>
    <row r="599" spans="1:15" ht="15">
      <c r="A599" s="32"/>
      <c r="B599" s="27"/>
      <c r="C599" s="27"/>
      <c r="D599" s="27"/>
      <c r="E599" s="27"/>
      <c r="F599" s="27"/>
      <c r="G599" s="27"/>
      <c r="H599" s="27"/>
      <c r="I599" s="27"/>
      <c r="J599" s="242" t="s">
        <v>310</v>
      </c>
      <c r="K599" s="242"/>
      <c r="L599" s="242"/>
      <c r="M599" s="241">
        <f>SUM(M600+M622+M629+M636+M643)</f>
        <v>365500</v>
      </c>
      <c r="N599" s="241">
        <f>SUM(N622+N629+N643)</f>
        <v>85152</v>
      </c>
      <c r="O599" s="453">
        <f>AVERAGE(N599/M599*100)</f>
        <v>23.297400820793435</v>
      </c>
    </row>
    <row r="600" spans="1:15" ht="15">
      <c r="A600" s="32"/>
      <c r="B600" s="27"/>
      <c r="C600" s="27"/>
      <c r="D600" s="27"/>
      <c r="E600" s="27"/>
      <c r="F600" s="27"/>
      <c r="G600" s="27"/>
      <c r="H600" s="27"/>
      <c r="I600" s="27"/>
      <c r="J600" s="109" t="s">
        <v>67</v>
      </c>
      <c r="K600" s="62" t="s">
        <v>311</v>
      </c>
      <c r="L600" s="119"/>
      <c r="M600" s="86">
        <f>ABS(M603+M618)</f>
        <v>250500</v>
      </c>
      <c r="N600" s="86">
        <v>0</v>
      </c>
      <c r="O600" s="443">
        <f>AVERAGE(N600/M600*100)</f>
        <v>0</v>
      </c>
    </row>
    <row r="601" spans="1:15" ht="15">
      <c r="A601" s="32"/>
      <c r="B601" s="27"/>
      <c r="C601" s="27"/>
      <c r="D601" s="27"/>
      <c r="E601" s="27"/>
      <c r="F601" s="27"/>
      <c r="G601" s="27"/>
      <c r="H601" s="27"/>
      <c r="I601" s="27"/>
      <c r="J601" s="87" t="s">
        <v>74</v>
      </c>
      <c r="K601" s="88" t="s">
        <v>168</v>
      </c>
      <c r="L601" s="89"/>
      <c r="M601" s="239"/>
      <c r="N601" s="299"/>
      <c r="O601" s="447"/>
    </row>
    <row r="602" spans="1:15" ht="15">
      <c r="A602" s="32"/>
      <c r="B602" s="27"/>
      <c r="C602" s="27"/>
      <c r="D602" s="27"/>
      <c r="E602" s="27"/>
      <c r="F602" s="27"/>
      <c r="G602" s="27"/>
      <c r="H602" s="27"/>
      <c r="I602" s="27"/>
      <c r="J602" s="90" t="s">
        <v>53</v>
      </c>
      <c r="K602" s="112"/>
      <c r="L602" s="112"/>
      <c r="M602" s="238"/>
      <c r="N602" s="298"/>
      <c r="O602" s="445"/>
    </row>
    <row r="603" spans="1:15" ht="15">
      <c r="A603" s="32"/>
      <c r="B603" s="27"/>
      <c r="C603" s="27"/>
      <c r="D603" s="27"/>
      <c r="E603" s="27"/>
      <c r="F603" s="27"/>
      <c r="G603" s="27"/>
      <c r="H603" s="27"/>
      <c r="I603" s="27"/>
      <c r="J603" s="212">
        <v>3</v>
      </c>
      <c r="K603" s="139" t="s">
        <v>43</v>
      </c>
      <c r="L603" s="212"/>
      <c r="M603" s="311">
        <f>SUM(M604+M607+M615)</f>
        <v>243000</v>
      </c>
      <c r="N603" s="246">
        <v>0</v>
      </c>
      <c r="O603" s="472">
        <f>AVERAGE(N603/M603*100)</f>
        <v>0</v>
      </c>
    </row>
    <row r="604" spans="1:15" ht="15">
      <c r="A604" s="32"/>
      <c r="B604" s="27"/>
      <c r="C604" s="27"/>
      <c r="D604" s="27"/>
      <c r="E604" s="27"/>
      <c r="F604" s="27"/>
      <c r="G604" s="27"/>
      <c r="H604" s="27"/>
      <c r="I604" s="27"/>
      <c r="J604" s="231">
        <v>31</v>
      </c>
      <c r="K604" s="231" t="s">
        <v>21</v>
      </c>
      <c r="L604" s="231"/>
      <c r="M604" s="246">
        <f>SUM(M605)</f>
        <v>150000</v>
      </c>
      <c r="N604" s="246">
        <v>0</v>
      </c>
      <c r="O604" s="472">
        <f aca="true" t="shared" si="29" ref="O604:O621">AVERAGE(N604/M604*100)</f>
        <v>0</v>
      </c>
    </row>
    <row r="605" spans="1:15" ht="15">
      <c r="A605" s="32"/>
      <c r="B605" s="27"/>
      <c r="C605" s="27"/>
      <c r="D605" s="27"/>
      <c r="E605" s="27"/>
      <c r="F605" s="27"/>
      <c r="G605" s="27"/>
      <c r="H605" s="27"/>
      <c r="I605" s="27"/>
      <c r="J605" s="231">
        <v>311</v>
      </c>
      <c r="K605" s="231" t="s">
        <v>314</v>
      </c>
      <c r="L605" s="231"/>
      <c r="M605" s="246">
        <f>SUM(M606)</f>
        <v>150000</v>
      </c>
      <c r="N605" s="246">
        <v>0</v>
      </c>
      <c r="O605" s="472">
        <f t="shared" si="29"/>
        <v>0</v>
      </c>
    </row>
    <row r="606" spans="1:15" ht="15">
      <c r="A606" s="32"/>
      <c r="B606" s="27"/>
      <c r="C606" s="27"/>
      <c r="D606" s="27"/>
      <c r="E606" s="27"/>
      <c r="F606" s="27"/>
      <c r="G606" s="27"/>
      <c r="H606" s="27"/>
      <c r="I606" s="27"/>
      <c r="J606" s="231">
        <v>3111</v>
      </c>
      <c r="K606" s="231" t="s">
        <v>312</v>
      </c>
      <c r="L606" s="231"/>
      <c r="M606" s="246">
        <v>150000</v>
      </c>
      <c r="N606" s="246">
        <v>0</v>
      </c>
      <c r="O606" s="472">
        <f t="shared" si="29"/>
        <v>0</v>
      </c>
    </row>
    <row r="607" spans="1:15" ht="15">
      <c r="A607" s="32"/>
      <c r="B607" s="27"/>
      <c r="C607" s="27"/>
      <c r="D607" s="27"/>
      <c r="E607" s="27"/>
      <c r="F607" s="27"/>
      <c r="G607" s="27"/>
      <c r="H607" s="27"/>
      <c r="I607" s="27"/>
      <c r="J607" s="231">
        <v>32</v>
      </c>
      <c r="K607" s="231" t="s">
        <v>23</v>
      </c>
      <c r="L607" s="231"/>
      <c r="M607" s="246">
        <f>SUM(M608+M611+M613)</f>
        <v>63000</v>
      </c>
      <c r="N607" s="246">
        <v>0</v>
      </c>
      <c r="O607" s="472">
        <f t="shared" si="29"/>
        <v>0</v>
      </c>
    </row>
    <row r="608" spans="1:15" ht="15">
      <c r="A608" s="32"/>
      <c r="B608" s="27"/>
      <c r="C608" s="27"/>
      <c r="D608" s="27"/>
      <c r="E608" s="27"/>
      <c r="F608" s="27"/>
      <c r="G608" s="27"/>
      <c r="H608" s="27"/>
      <c r="I608" s="27"/>
      <c r="J608" s="231">
        <v>321</v>
      </c>
      <c r="K608" s="231" t="s">
        <v>24</v>
      </c>
      <c r="L608" s="231"/>
      <c r="M608" s="246">
        <f>SUM(M609+M610)</f>
        <v>28000</v>
      </c>
      <c r="N608" s="246">
        <v>0</v>
      </c>
      <c r="O608" s="472">
        <f t="shared" si="29"/>
        <v>0</v>
      </c>
    </row>
    <row r="609" spans="1:15" ht="15">
      <c r="A609" s="32"/>
      <c r="B609" s="27"/>
      <c r="C609" s="27"/>
      <c r="D609" s="27"/>
      <c r="E609" s="27"/>
      <c r="F609" s="27"/>
      <c r="G609" s="27"/>
      <c r="H609" s="27"/>
      <c r="I609" s="27"/>
      <c r="J609" s="231">
        <v>3212</v>
      </c>
      <c r="K609" s="231" t="s">
        <v>262</v>
      </c>
      <c r="L609" s="231"/>
      <c r="M609" s="246">
        <v>8000</v>
      </c>
      <c r="N609" s="246">
        <v>0</v>
      </c>
      <c r="O609" s="472">
        <f t="shared" si="29"/>
        <v>0</v>
      </c>
    </row>
    <row r="610" spans="1:15" ht="15">
      <c r="A610" s="32"/>
      <c r="B610" s="27"/>
      <c r="C610" s="27"/>
      <c r="D610" s="27"/>
      <c r="E610" s="27"/>
      <c r="F610" s="27"/>
      <c r="G610" s="27"/>
      <c r="H610" s="27"/>
      <c r="I610" s="27"/>
      <c r="J610" s="231">
        <v>3213</v>
      </c>
      <c r="K610" s="231" t="s">
        <v>263</v>
      </c>
      <c r="L610" s="231"/>
      <c r="M610" s="246">
        <v>20000</v>
      </c>
      <c r="N610" s="246">
        <v>0</v>
      </c>
      <c r="O610" s="472">
        <f t="shared" si="29"/>
        <v>0</v>
      </c>
    </row>
    <row r="611" spans="1:15" ht="15">
      <c r="A611" s="32"/>
      <c r="B611" s="27"/>
      <c r="C611" s="27"/>
      <c r="D611" s="27"/>
      <c r="E611" s="27"/>
      <c r="F611" s="27"/>
      <c r="G611" s="27"/>
      <c r="H611" s="27"/>
      <c r="I611" s="27"/>
      <c r="J611" s="231">
        <v>323</v>
      </c>
      <c r="K611" s="231" t="s">
        <v>26</v>
      </c>
      <c r="L611" s="231"/>
      <c r="M611" s="246">
        <f>SUM(M612)</f>
        <v>15000</v>
      </c>
      <c r="N611" s="246">
        <v>0</v>
      </c>
      <c r="O611" s="472">
        <f t="shared" si="29"/>
        <v>0</v>
      </c>
    </row>
    <row r="612" spans="1:15" ht="15">
      <c r="A612" s="32"/>
      <c r="B612" s="27"/>
      <c r="C612" s="27"/>
      <c r="D612" s="27"/>
      <c r="E612" s="27"/>
      <c r="F612" s="27"/>
      <c r="G612" s="27"/>
      <c r="H612" s="27"/>
      <c r="I612" s="27"/>
      <c r="J612" s="231">
        <v>3233</v>
      </c>
      <c r="K612" s="231" t="s">
        <v>208</v>
      </c>
      <c r="L612" s="231"/>
      <c r="M612" s="246">
        <v>15000</v>
      </c>
      <c r="N612" s="246">
        <v>0</v>
      </c>
      <c r="O612" s="472">
        <f t="shared" si="29"/>
        <v>0</v>
      </c>
    </row>
    <row r="613" spans="1:15" ht="15">
      <c r="A613" s="32"/>
      <c r="B613" s="27"/>
      <c r="C613" s="27"/>
      <c r="D613" s="27"/>
      <c r="E613" s="27"/>
      <c r="F613" s="27"/>
      <c r="G613" s="27"/>
      <c r="H613" s="27"/>
      <c r="I613" s="27"/>
      <c r="J613" s="231">
        <v>329</v>
      </c>
      <c r="K613" s="231" t="s">
        <v>27</v>
      </c>
      <c r="L613" s="231"/>
      <c r="M613" s="246">
        <f>SUM(M614)</f>
        <v>20000</v>
      </c>
      <c r="N613" s="246">
        <v>0</v>
      </c>
      <c r="O613" s="472">
        <f t="shared" si="29"/>
        <v>0</v>
      </c>
    </row>
    <row r="614" spans="1:15" ht="15">
      <c r="A614" s="32"/>
      <c r="B614" s="27"/>
      <c r="C614" s="27"/>
      <c r="D614" s="27"/>
      <c r="E614" s="27"/>
      <c r="F614" s="27"/>
      <c r="G614" s="27"/>
      <c r="H614" s="27"/>
      <c r="I614" s="27"/>
      <c r="J614" s="231">
        <v>3299</v>
      </c>
      <c r="K614" s="231" t="s">
        <v>27</v>
      </c>
      <c r="L614" s="231"/>
      <c r="M614" s="246">
        <v>20000</v>
      </c>
      <c r="N614" s="246">
        <v>0</v>
      </c>
      <c r="O614" s="472">
        <f t="shared" si="29"/>
        <v>0</v>
      </c>
    </row>
    <row r="615" spans="1:15" ht="15">
      <c r="A615" s="32"/>
      <c r="B615" s="27"/>
      <c r="C615" s="27"/>
      <c r="D615" s="27"/>
      <c r="E615" s="27"/>
      <c r="F615" s="27"/>
      <c r="G615" s="27"/>
      <c r="H615" s="27"/>
      <c r="I615" s="27"/>
      <c r="J615" s="231">
        <v>37</v>
      </c>
      <c r="K615" s="231" t="s">
        <v>158</v>
      </c>
      <c r="L615" s="231"/>
      <c r="M615" s="246">
        <f>SUM(M616)</f>
        <v>30000</v>
      </c>
      <c r="N615" s="246">
        <v>0</v>
      </c>
      <c r="O615" s="472">
        <f t="shared" si="29"/>
        <v>0</v>
      </c>
    </row>
    <row r="616" spans="1:15" ht="15">
      <c r="A616" s="32"/>
      <c r="B616" s="27"/>
      <c r="C616" s="27"/>
      <c r="D616" s="27"/>
      <c r="E616" s="27"/>
      <c r="F616" s="27"/>
      <c r="G616" s="27"/>
      <c r="H616" s="27"/>
      <c r="I616" s="27"/>
      <c r="J616" s="231">
        <v>372</v>
      </c>
      <c r="K616" s="231" t="s">
        <v>159</v>
      </c>
      <c r="L616" s="231"/>
      <c r="M616" s="246">
        <f>SUM(M617)</f>
        <v>30000</v>
      </c>
      <c r="N616" s="246">
        <v>0</v>
      </c>
      <c r="O616" s="472">
        <f t="shared" si="29"/>
        <v>0</v>
      </c>
    </row>
    <row r="617" spans="1:15" ht="15">
      <c r="A617" s="32"/>
      <c r="B617" s="27"/>
      <c r="C617" s="27"/>
      <c r="D617" s="27"/>
      <c r="E617" s="27"/>
      <c r="F617" s="27"/>
      <c r="G617" s="27"/>
      <c r="H617" s="27"/>
      <c r="I617" s="27"/>
      <c r="J617" s="231">
        <v>3722</v>
      </c>
      <c r="K617" s="231" t="s">
        <v>313</v>
      </c>
      <c r="L617" s="231"/>
      <c r="M617" s="246">
        <v>30000</v>
      </c>
      <c r="N617" s="246">
        <v>0</v>
      </c>
      <c r="O617" s="472">
        <f t="shared" si="29"/>
        <v>0</v>
      </c>
    </row>
    <row r="618" spans="1:15" ht="15">
      <c r="A618" s="32"/>
      <c r="B618" s="27"/>
      <c r="C618" s="27"/>
      <c r="D618" s="27"/>
      <c r="E618" s="27"/>
      <c r="F618" s="27"/>
      <c r="G618" s="27"/>
      <c r="H618" s="27"/>
      <c r="I618" s="27"/>
      <c r="J618" s="231">
        <v>4</v>
      </c>
      <c r="K618" s="231" t="s">
        <v>4</v>
      </c>
      <c r="L618" s="231"/>
      <c r="M618" s="246">
        <f>SUM(M619)</f>
        <v>7500</v>
      </c>
      <c r="N618" s="246">
        <v>0</v>
      </c>
      <c r="O618" s="472">
        <f t="shared" si="29"/>
        <v>0</v>
      </c>
    </row>
    <row r="619" spans="1:15" ht="15">
      <c r="A619" s="32"/>
      <c r="B619" s="27"/>
      <c r="C619" s="27"/>
      <c r="D619" s="27"/>
      <c r="E619" s="27"/>
      <c r="F619" s="27"/>
      <c r="G619" s="27"/>
      <c r="H619" s="27"/>
      <c r="I619" s="27"/>
      <c r="J619" s="231">
        <v>42</v>
      </c>
      <c r="K619" s="231" t="s">
        <v>34</v>
      </c>
      <c r="L619" s="231"/>
      <c r="M619" s="246">
        <f>SUM(M620)</f>
        <v>7500</v>
      </c>
      <c r="N619" s="246">
        <v>0</v>
      </c>
      <c r="O619" s="472">
        <f t="shared" si="29"/>
        <v>0</v>
      </c>
    </row>
    <row r="620" spans="1:15" ht="15">
      <c r="A620" s="32"/>
      <c r="B620" s="27"/>
      <c r="C620" s="27"/>
      <c r="D620" s="27"/>
      <c r="E620" s="27"/>
      <c r="F620" s="27"/>
      <c r="G620" s="27"/>
      <c r="H620" s="27"/>
      <c r="I620" s="27"/>
      <c r="J620" s="231">
        <v>423</v>
      </c>
      <c r="K620" s="231" t="s">
        <v>315</v>
      </c>
      <c r="L620" s="231"/>
      <c r="M620" s="246">
        <f>SUM(M621)</f>
        <v>7500</v>
      </c>
      <c r="N620" s="246">
        <v>0</v>
      </c>
      <c r="O620" s="472">
        <f t="shared" si="29"/>
        <v>0</v>
      </c>
    </row>
    <row r="621" spans="1:15" ht="15">
      <c r="A621" s="32"/>
      <c r="B621" s="27"/>
      <c r="C621" s="27"/>
      <c r="D621" s="27"/>
      <c r="E621" s="27"/>
      <c r="F621" s="27"/>
      <c r="G621" s="27"/>
      <c r="H621" s="27"/>
      <c r="I621" s="27"/>
      <c r="J621" s="231">
        <v>4231</v>
      </c>
      <c r="K621" s="244" t="s">
        <v>316</v>
      </c>
      <c r="L621" s="245"/>
      <c r="M621" s="247">
        <v>7500</v>
      </c>
      <c r="N621" s="246">
        <v>0</v>
      </c>
      <c r="O621" s="472">
        <f t="shared" si="29"/>
        <v>0</v>
      </c>
    </row>
    <row r="622" spans="1:15" ht="15">
      <c r="A622" s="10"/>
      <c r="B622" s="22"/>
      <c r="C622" s="22"/>
      <c r="D622" s="22"/>
      <c r="E622" s="22"/>
      <c r="F622" s="22"/>
      <c r="G622" s="22"/>
      <c r="H622" s="22"/>
      <c r="I622" s="25"/>
      <c r="J622" s="109" t="s">
        <v>67</v>
      </c>
      <c r="K622" s="62" t="s">
        <v>395</v>
      </c>
      <c r="L622" s="119"/>
      <c r="M622" s="248">
        <f>ABS(M625)</f>
        <v>20000</v>
      </c>
      <c r="N622" s="248">
        <f>SUM(N626)</f>
        <v>10652</v>
      </c>
      <c r="O622" s="473">
        <f>AVERAGE(N622/M622*100)</f>
        <v>53.26</v>
      </c>
    </row>
    <row r="623" spans="1:15" ht="15">
      <c r="A623" s="10"/>
      <c r="B623" s="22"/>
      <c r="C623" s="22"/>
      <c r="D623" s="22"/>
      <c r="E623" s="22"/>
      <c r="F623" s="22"/>
      <c r="G623" s="22"/>
      <c r="H623" s="22"/>
      <c r="I623" s="25"/>
      <c r="J623" s="87" t="s">
        <v>74</v>
      </c>
      <c r="K623" s="88" t="s">
        <v>164</v>
      </c>
      <c r="L623" s="89"/>
      <c r="M623" s="239"/>
      <c r="N623" s="299"/>
      <c r="O623" s="447"/>
    </row>
    <row r="624" spans="1:15" ht="15">
      <c r="A624" s="10"/>
      <c r="B624" s="22"/>
      <c r="C624" s="22"/>
      <c r="D624" s="22"/>
      <c r="E624" s="22"/>
      <c r="F624" s="22"/>
      <c r="G624" s="22"/>
      <c r="H624" s="22"/>
      <c r="I624" s="25"/>
      <c r="J624" s="90" t="s">
        <v>53</v>
      </c>
      <c r="K624" s="112"/>
      <c r="L624" s="112"/>
      <c r="M624" s="238"/>
      <c r="N624" s="298"/>
      <c r="O624" s="445"/>
    </row>
    <row r="625" spans="1:15" ht="15">
      <c r="A625" s="5"/>
      <c r="B625" s="5"/>
      <c r="C625" s="5"/>
      <c r="D625" s="5"/>
      <c r="E625" s="5"/>
      <c r="F625" s="5"/>
      <c r="G625" s="5"/>
      <c r="H625" s="5"/>
      <c r="I625" s="15"/>
      <c r="J625" s="144">
        <v>3</v>
      </c>
      <c r="K625" s="139" t="s">
        <v>43</v>
      </c>
      <c r="L625" s="93"/>
      <c r="M625" s="95">
        <f>ABS(M626)</f>
        <v>20000</v>
      </c>
      <c r="N625" s="100">
        <f>SUM(N626)</f>
        <v>10652</v>
      </c>
      <c r="O625" s="446">
        <f>AVERAGE(N625/M625*100)</f>
        <v>53.26</v>
      </c>
    </row>
    <row r="626" spans="1:15" ht="15">
      <c r="A626" s="5"/>
      <c r="B626" s="5"/>
      <c r="C626" s="5"/>
      <c r="D626" s="5"/>
      <c r="E626" s="5"/>
      <c r="F626" s="5"/>
      <c r="G626" s="5"/>
      <c r="H626" s="5"/>
      <c r="I626" s="15"/>
      <c r="J626" s="145">
        <v>37</v>
      </c>
      <c r="K626" s="136" t="s">
        <v>52</v>
      </c>
      <c r="L626" s="98"/>
      <c r="M626" s="100">
        <f>ABS(M628)</f>
        <v>20000</v>
      </c>
      <c r="N626" s="100">
        <v>10652</v>
      </c>
      <c r="O626" s="446">
        <f>AVERAGE(N626/M626*100)</f>
        <v>53.26</v>
      </c>
    </row>
    <row r="627" spans="1:15" ht="15">
      <c r="A627" s="5"/>
      <c r="B627" s="5"/>
      <c r="C627" s="5"/>
      <c r="D627" s="5"/>
      <c r="E627" s="5"/>
      <c r="F627" s="5"/>
      <c r="G627" s="5"/>
      <c r="H627" s="5"/>
      <c r="I627" s="15"/>
      <c r="J627" s="145">
        <v>372</v>
      </c>
      <c r="K627" s="213" t="s">
        <v>159</v>
      </c>
      <c r="L627" s="103"/>
      <c r="M627" s="100">
        <f>SUM(M628)</f>
        <v>20000</v>
      </c>
      <c r="N627" s="100">
        <v>10652</v>
      </c>
      <c r="O627" s="446">
        <f>AVERAGE(N627/M627*100)</f>
        <v>53.26</v>
      </c>
    </row>
    <row r="628" spans="1:15" ht="15">
      <c r="A628" s="5"/>
      <c r="B628" s="14"/>
      <c r="C628" s="5"/>
      <c r="D628" s="14"/>
      <c r="E628" s="14"/>
      <c r="F628" s="5"/>
      <c r="G628" s="5"/>
      <c r="H628" s="5"/>
      <c r="I628" s="15"/>
      <c r="J628" s="171">
        <v>3721</v>
      </c>
      <c r="K628" s="103" t="s">
        <v>59</v>
      </c>
      <c r="L628" s="103"/>
      <c r="M628" s="100">
        <v>20000</v>
      </c>
      <c r="N628" s="100">
        <v>10652</v>
      </c>
      <c r="O628" s="446">
        <f>AVERAGE(N628/M628*100)</f>
        <v>53.26</v>
      </c>
    </row>
    <row r="629" spans="1:15" ht="15">
      <c r="A629" s="10"/>
      <c r="B629" s="22"/>
      <c r="C629" s="22"/>
      <c r="D629" s="22"/>
      <c r="E629" s="22"/>
      <c r="F629" s="22"/>
      <c r="G629" s="22"/>
      <c r="H629" s="22"/>
      <c r="I629" s="25"/>
      <c r="J629" s="109" t="s">
        <v>67</v>
      </c>
      <c r="K629" s="62" t="s">
        <v>396</v>
      </c>
      <c r="L629" s="119"/>
      <c r="M629" s="86">
        <f>ABS(M632)</f>
        <v>10000</v>
      </c>
      <c r="N629" s="86">
        <f>SUM(N632)</f>
        <v>9500</v>
      </c>
      <c r="O629" s="443">
        <f>AVERAGE(N629/M629*100)</f>
        <v>95</v>
      </c>
    </row>
    <row r="630" spans="1:15" ht="15">
      <c r="A630" s="10"/>
      <c r="B630" s="22"/>
      <c r="C630" s="22"/>
      <c r="D630" s="22"/>
      <c r="E630" s="22"/>
      <c r="F630" s="22"/>
      <c r="G630" s="22"/>
      <c r="H630" s="22"/>
      <c r="I630" s="25"/>
      <c r="J630" s="87" t="s">
        <v>74</v>
      </c>
      <c r="K630" s="88" t="s">
        <v>142</v>
      </c>
      <c r="L630" s="89"/>
      <c r="M630" s="239"/>
      <c r="N630" s="299"/>
      <c r="O630" s="447"/>
    </row>
    <row r="631" spans="1:15" ht="15">
      <c r="A631" s="10"/>
      <c r="B631" s="22"/>
      <c r="C631" s="22"/>
      <c r="D631" s="22"/>
      <c r="E631" s="22"/>
      <c r="F631" s="22"/>
      <c r="G631" s="22"/>
      <c r="H631" s="22"/>
      <c r="I631" s="25"/>
      <c r="J631" s="90" t="s">
        <v>53</v>
      </c>
      <c r="K631" s="112"/>
      <c r="L631" s="112"/>
      <c r="M631" s="238"/>
      <c r="N631" s="298"/>
      <c r="O631" s="445"/>
    </row>
    <row r="632" spans="1:15" ht="15">
      <c r="A632" s="5"/>
      <c r="B632" s="5"/>
      <c r="C632" s="5"/>
      <c r="D632" s="5"/>
      <c r="E632" s="5"/>
      <c r="F632" s="5"/>
      <c r="G632" s="5"/>
      <c r="H632" s="5"/>
      <c r="I632" s="15"/>
      <c r="J632" s="144">
        <v>3</v>
      </c>
      <c r="K632" s="139" t="s">
        <v>43</v>
      </c>
      <c r="L632" s="93"/>
      <c r="M632" s="95">
        <f>ABS(M633)</f>
        <v>10000</v>
      </c>
      <c r="N632" s="100">
        <f>SUM(N633)</f>
        <v>9500</v>
      </c>
      <c r="O632" s="446">
        <f>AVERAGE(N632/M632*100)</f>
        <v>95</v>
      </c>
    </row>
    <row r="633" spans="1:15" ht="15">
      <c r="A633" s="5"/>
      <c r="B633" s="5"/>
      <c r="C633" s="5"/>
      <c r="D633" s="5"/>
      <c r="E633" s="5"/>
      <c r="F633" s="5"/>
      <c r="G633" s="5"/>
      <c r="H633" s="5"/>
      <c r="I633" s="15"/>
      <c r="J633" s="145">
        <v>37</v>
      </c>
      <c r="K633" s="136" t="s">
        <v>52</v>
      </c>
      <c r="L633" s="98"/>
      <c r="M633" s="100">
        <f>ABS(M635)</f>
        <v>10000</v>
      </c>
      <c r="N633" s="100">
        <f>SUM(N634)</f>
        <v>9500</v>
      </c>
      <c r="O633" s="446">
        <f>AVERAGE(N633/M633*100)</f>
        <v>95</v>
      </c>
    </row>
    <row r="634" spans="1:15" ht="15">
      <c r="A634" s="5"/>
      <c r="B634" s="5"/>
      <c r="C634" s="5"/>
      <c r="D634" s="5"/>
      <c r="E634" s="5"/>
      <c r="F634" s="5"/>
      <c r="G634" s="5"/>
      <c r="H634" s="5"/>
      <c r="I634" s="15"/>
      <c r="J634" s="145">
        <v>372</v>
      </c>
      <c r="K634" s="213" t="s">
        <v>159</v>
      </c>
      <c r="L634" s="103"/>
      <c r="M634" s="100">
        <f>SUM(M635)</f>
        <v>10000</v>
      </c>
      <c r="N634" s="100">
        <v>9500</v>
      </c>
      <c r="O634" s="446">
        <f>AVERAGE(N634/M634*100)</f>
        <v>95</v>
      </c>
    </row>
    <row r="635" spans="1:15" ht="15">
      <c r="A635" s="5"/>
      <c r="B635" s="14"/>
      <c r="C635" s="5"/>
      <c r="D635" s="14"/>
      <c r="E635" s="14"/>
      <c r="F635" s="5"/>
      <c r="G635" s="5"/>
      <c r="H635" s="5"/>
      <c r="I635" s="15"/>
      <c r="J635" s="171">
        <v>3721</v>
      </c>
      <c r="K635" s="103" t="s">
        <v>200</v>
      </c>
      <c r="L635" s="103"/>
      <c r="M635" s="100">
        <v>10000</v>
      </c>
      <c r="N635" s="100">
        <v>9500</v>
      </c>
      <c r="O635" s="446">
        <f>AVERAGE(N635/M635*100)</f>
        <v>95</v>
      </c>
    </row>
    <row r="636" spans="1:15" ht="15">
      <c r="A636" s="10"/>
      <c r="B636" s="22"/>
      <c r="C636" s="22"/>
      <c r="D636" s="22"/>
      <c r="E636" s="22"/>
      <c r="F636" s="22"/>
      <c r="G636" s="22"/>
      <c r="H636" s="22"/>
      <c r="I636" s="25"/>
      <c r="J636" s="109" t="s">
        <v>67</v>
      </c>
      <c r="K636" s="62" t="s">
        <v>397</v>
      </c>
      <c r="L636" s="119"/>
      <c r="M636" s="86">
        <f>ABS(M639)</f>
        <v>15000</v>
      </c>
      <c r="N636" s="86">
        <v>0</v>
      </c>
      <c r="O636" s="443">
        <f>AVERAGE(N636/M636*100)</f>
        <v>0</v>
      </c>
    </row>
    <row r="637" spans="1:15" ht="15">
      <c r="A637" s="10"/>
      <c r="B637" s="22"/>
      <c r="C637" s="22"/>
      <c r="D637" s="22"/>
      <c r="E637" s="22"/>
      <c r="F637" s="22"/>
      <c r="G637" s="22"/>
      <c r="H637" s="22"/>
      <c r="I637" s="25"/>
      <c r="J637" s="87" t="s">
        <v>74</v>
      </c>
      <c r="K637" s="88" t="s">
        <v>164</v>
      </c>
      <c r="L637" s="89"/>
      <c r="M637" s="239"/>
      <c r="N637" s="299"/>
      <c r="O637" s="447"/>
    </row>
    <row r="638" spans="1:15" ht="15">
      <c r="A638" s="10"/>
      <c r="B638" s="22"/>
      <c r="C638" s="22"/>
      <c r="D638" s="22"/>
      <c r="E638" s="22"/>
      <c r="F638" s="22"/>
      <c r="G638" s="22"/>
      <c r="H638" s="22"/>
      <c r="I638" s="25"/>
      <c r="J638" s="90" t="s">
        <v>53</v>
      </c>
      <c r="K638" s="112"/>
      <c r="L638" s="112"/>
      <c r="M638" s="238"/>
      <c r="N638" s="299"/>
      <c r="O638" s="445"/>
    </row>
    <row r="639" spans="1:15" ht="15">
      <c r="A639" s="5"/>
      <c r="B639" s="5"/>
      <c r="C639" s="5"/>
      <c r="D639" s="5"/>
      <c r="E639" s="5"/>
      <c r="F639" s="5"/>
      <c r="G639" s="5"/>
      <c r="H639" s="5"/>
      <c r="I639" s="15"/>
      <c r="J639" s="144">
        <v>3</v>
      </c>
      <c r="K639" s="139" t="s">
        <v>43</v>
      </c>
      <c r="L639" s="93"/>
      <c r="M639" s="300">
        <f>ABS(M640)</f>
        <v>15000</v>
      </c>
      <c r="N639" s="100">
        <v>0</v>
      </c>
      <c r="O639" s="448">
        <f>AVERAGE(N639/M639*100)</f>
        <v>0</v>
      </c>
    </row>
    <row r="640" spans="1:15" ht="15">
      <c r="A640" s="5"/>
      <c r="B640" s="5"/>
      <c r="C640" s="5"/>
      <c r="D640" s="5"/>
      <c r="E640" s="5"/>
      <c r="F640" s="5"/>
      <c r="G640" s="5"/>
      <c r="H640" s="5"/>
      <c r="I640" s="15"/>
      <c r="J640" s="145">
        <v>37</v>
      </c>
      <c r="K640" s="136" t="s">
        <v>52</v>
      </c>
      <c r="L640" s="98"/>
      <c r="M640" s="301">
        <f>ABS(M642)</f>
        <v>15000</v>
      </c>
      <c r="N640" s="100">
        <v>0</v>
      </c>
      <c r="O640" s="448">
        <f>AVERAGE(N640/M640*100)</f>
        <v>0</v>
      </c>
    </row>
    <row r="641" spans="1:15" ht="15">
      <c r="A641" s="5"/>
      <c r="B641" s="5"/>
      <c r="C641" s="5"/>
      <c r="D641" s="5"/>
      <c r="E641" s="5"/>
      <c r="F641" s="5"/>
      <c r="G641" s="5"/>
      <c r="H641" s="5"/>
      <c r="I641" s="15"/>
      <c r="J641" s="145">
        <v>372</v>
      </c>
      <c r="K641" s="213" t="s">
        <v>159</v>
      </c>
      <c r="L641" s="103"/>
      <c r="M641" s="301">
        <f>SUM(M642)</f>
        <v>15000</v>
      </c>
      <c r="N641" s="100">
        <v>0</v>
      </c>
      <c r="O641" s="448">
        <f>AVERAGE(N641/M641*100)</f>
        <v>0</v>
      </c>
    </row>
    <row r="642" spans="1:15" ht="15">
      <c r="A642" s="5"/>
      <c r="B642" s="14"/>
      <c r="C642" s="5"/>
      <c r="D642" s="14"/>
      <c r="E642" s="14"/>
      <c r="F642" s="5"/>
      <c r="G642" s="5"/>
      <c r="H642" s="5"/>
      <c r="I642" s="15"/>
      <c r="J642" s="171">
        <v>3721</v>
      </c>
      <c r="K642" s="103" t="s">
        <v>59</v>
      </c>
      <c r="L642" s="103"/>
      <c r="M642" s="301">
        <v>15000</v>
      </c>
      <c r="N642" s="100">
        <v>0</v>
      </c>
      <c r="O642" s="448">
        <f>AVERAGE(N642/M642*100)</f>
        <v>0</v>
      </c>
    </row>
    <row r="643" spans="1:15" ht="15">
      <c r="A643" s="10"/>
      <c r="B643" s="22"/>
      <c r="C643" s="22"/>
      <c r="D643" s="22"/>
      <c r="E643" s="22"/>
      <c r="F643" s="22"/>
      <c r="G643" s="22"/>
      <c r="H643" s="22"/>
      <c r="I643" s="25"/>
      <c r="J643" s="109" t="s">
        <v>67</v>
      </c>
      <c r="K643" s="62" t="s">
        <v>398</v>
      </c>
      <c r="L643" s="119"/>
      <c r="M643" s="165">
        <f>ABS(M646)</f>
        <v>70000</v>
      </c>
      <c r="N643" s="86">
        <f>SUM(N646)</f>
        <v>65000</v>
      </c>
      <c r="O643" s="449">
        <f>AVERAGE(N643/M643*100)</f>
        <v>92.85714285714286</v>
      </c>
    </row>
    <row r="644" spans="1:15" ht="15">
      <c r="A644" s="10"/>
      <c r="B644" s="22"/>
      <c r="C644" s="22"/>
      <c r="D644" s="22"/>
      <c r="E644" s="22"/>
      <c r="F644" s="22"/>
      <c r="G644" s="22"/>
      <c r="H644" s="22"/>
      <c r="I644" s="25"/>
      <c r="J644" s="87" t="s">
        <v>74</v>
      </c>
      <c r="K644" s="88" t="s">
        <v>122</v>
      </c>
      <c r="L644" s="89"/>
      <c r="M644" s="239"/>
      <c r="N644" s="299"/>
      <c r="O644" s="447"/>
    </row>
    <row r="645" spans="1:15" ht="15">
      <c r="A645" s="10"/>
      <c r="B645" s="22"/>
      <c r="C645" s="22"/>
      <c r="D645" s="22"/>
      <c r="E645" s="22"/>
      <c r="F645" s="22"/>
      <c r="G645" s="22"/>
      <c r="H645" s="22"/>
      <c r="I645" s="25"/>
      <c r="J645" s="90" t="s">
        <v>53</v>
      </c>
      <c r="K645" s="112"/>
      <c r="L645" s="112"/>
      <c r="M645" s="238"/>
      <c r="N645" s="298"/>
      <c r="O645" s="445"/>
    </row>
    <row r="646" spans="1:15" ht="15">
      <c r="A646" s="5"/>
      <c r="B646" s="5"/>
      <c r="C646" s="5"/>
      <c r="D646" s="5"/>
      <c r="E646" s="5"/>
      <c r="F646" s="5"/>
      <c r="G646" s="5"/>
      <c r="H646" s="5"/>
      <c r="I646" s="15"/>
      <c r="J646" s="144">
        <v>3</v>
      </c>
      <c r="K646" s="139" t="s">
        <v>43</v>
      </c>
      <c r="L646" s="93"/>
      <c r="M646" s="95">
        <f>ABS(M647)</f>
        <v>70000</v>
      </c>
      <c r="N646" s="100">
        <f>SUM(N647)</f>
        <v>65000</v>
      </c>
      <c r="O646" s="446">
        <f aca="true" t="shared" si="30" ref="O646:O651">AVERAGE(N646/M646*100)</f>
        <v>92.85714285714286</v>
      </c>
    </row>
    <row r="647" spans="1:15" ht="15">
      <c r="A647" s="5"/>
      <c r="B647" s="5"/>
      <c r="C647" s="5"/>
      <c r="D647" s="5"/>
      <c r="E647" s="5"/>
      <c r="F647" s="5"/>
      <c r="G647" s="5"/>
      <c r="H647" s="5"/>
      <c r="I647" s="15"/>
      <c r="J647" s="145">
        <v>37</v>
      </c>
      <c r="K647" s="136" t="s">
        <v>52</v>
      </c>
      <c r="L647" s="98"/>
      <c r="M647" s="100">
        <f>ABS(M649)</f>
        <v>70000</v>
      </c>
      <c r="N647" s="100">
        <v>65000</v>
      </c>
      <c r="O647" s="446">
        <f t="shared" si="30"/>
        <v>92.85714285714286</v>
      </c>
    </row>
    <row r="648" spans="1:15" ht="15">
      <c r="A648" s="5"/>
      <c r="B648" s="5"/>
      <c r="C648" s="5"/>
      <c r="D648" s="5"/>
      <c r="E648" s="5"/>
      <c r="F648" s="5"/>
      <c r="G648" s="5"/>
      <c r="H648" s="5"/>
      <c r="I648" s="15"/>
      <c r="J648" s="145">
        <v>372</v>
      </c>
      <c r="K648" s="213" t="s">
        <v>159</v>
      </c>
      <c r="L648" s="103"/>
      <c r="M648" s="100">
        <f>SUM(M649)</f>
        <v>70000</v>
      </c>
      <c r="N648" s="100">
        <v>65000</v>
      </c>
      <c r="O648" s="446">
        <f t="shared" si="30"/>
        <v>92.85714285714286</v>
      </c>
    </row>
    <row r="649" spans="1:15" ht="15">
      <c r="A649" s="5"/>
      <c r="B649" s="14"/>
      <c r="C649" s="5"/>
      <c r="D649" s="14"/>
      <c r="E649" s="14"/>
      <c r="F649" s="5"/>
      <c r="G649" s="5"/>
      <c r="H649" s="5"/>
      <c r="I649" s="15"/>
      <c r="J649" s="145">
        <v>3721</v>
      </c>
      <c r="K649" s="98" t="s">
        <v>59</v>
      </c>
      <c r="L649" s="98"/>
      <c r="M649" s="100">
        <v>70000</v>
      </c>
      <c r="N649" s="100">
        <v>65000</v>
      </c>
      <c r="O649" s="446">
        <f t="shared" si="30"/>
        <v>92.85714285714286</v>
      </c>
    </row>
    <row r="650" spans="1:15" ht="15">
      <c r="A650" s="5"/>
      <c r="B650" s="14"/>
      <c r="C650" s="5"/>
      <c r="D650" s="14"/>
      <c r="E650" s="14"/>
      <c r="F650" s="5"/>
      <c r="G650" s="5"/>
      <c r="H650" s="5"/>
      <c r="I650" s="15"/>
      <c r="J650" s="281" t="s">
        <v>399</v>
      </c>
      <c r="K650" s="243"/>
      <c r="L650" s="243"/>
      <c r="M650" s="241">
        <f>ABS(M651+M658+M665+M672+M686+M679)</f>
        <v>310000</v>
      </c>
      <c r="N650" s="241">
        <f>SUM(N651+N658+N665+N672+N686)</f>
        <v>116232</v>
      </c>
      <c r="O650" s="453">
        <f t="shared" si="30"/>
        <v>37.494193548387095</v>
      </c>
    </row>
    <row r="651" spans="1:15" ht="15">
      <c r="A651" s="5"/>
      <c r="B651" s="14"/>
      <c r="C651" s="5"/>
      <c r="D651" s="14"/>
      <c r="E651" s="14"/>
      <c r="F651" s="5"/>
      <c r="G651" s="5"/>
      <c r="H651" s="5"/>
      <c r="I651" s="15"/>
      <c r="J651" s="106" t="s">
        <v>67</v>
      </c>
      <c r="K651" s="62" t="s">
        <v>400</v>
      </c>
      <c r="L651" s="124"/>
      <c r="M651" s="86">
        <f>SUM(M654)</f>
        <v>20000</v>
      </c>
      <c r="N651" s="86">
        <f>SUM(N654)</f>
        <v>6000</v>
      </c>
      <c r="O651" s="443">
        <f t="shared" si="30"/>
        <v>30</v>
      </c>
    </row>
    <row r="652" spans="1:15" ht="15">
      <c r="A652" s="5"/>
      <c r="B652" s="14"/>
      <c r="C652" s="5"/>
      <c r="D652" s="14"/>
      <c r="E652" s="14"/>
      <c r="F652" s="5"/>
      <c r="G652" s="5"/>
      <c r="H652" s="5"/>
      <c r="I652" s="15"/>
      <c r="J652" s="218" t="s">
        <v>114</v>
      </c>
      <c r="K652" s="88" t="s">
        <v>143</v>
      </c>
      <c r="L652" s="88"/>
      <c r="M652" s="239"/>
      <c r="N652" s="299"/>
      <c r="O652" s="447"/>
    </row>
    <row r="653" spans="1:15" ht="15">
      <c r="A653" s="5"/>
      <c r="B653" s="14"/>
      <c r="C653" s="5"/>
      <c r="D653" s="14"/>
      <c r="E653" s="14"/>
      <c r="F653" s="5"/>
      <c r="G653" s="5"/>
      <c r="H653" s="5"/>
      <c r="I653" s="15"/>
      <c r="J653" s="295" t="s">
        <v>144</v>
      </c>
      <c r="K653" s="112"/>
      <c r="L653" s="112"/>
      <c r="M653" s="238"/>
      <c r="N653" s="298"/>
      <c r="O653" s="445"/>
    </row>
    <row r="654" spans="1:15" ht="15">
      <c r="A654" s="5"/>
      <c r="B654" s="14"/>
      <c r="C654" s="5"/>
      <c r="D654" s="14"/>
      <c r="E654" s="14"/>
      <c r="F654" s="5"/>
      <c r="G654" s="5"/>
      <c r="H654" s="5"/>
      <c r="I654" s="15"/>
      <c r="J654" s="92">
        <v>3</v>
      </c>
      <c r="K654" s="93" t="s">
        <v>43</v>
      </c>
      <c r="L654" s="93"/>
      <c r="M654" s="95">
        <f>ABS(M655)</f>
        <v>20000</v>
      </c>
      <c r="N654" s="100">
        <f>SUM(N655)</f>
        <v>6000</v>
      </c>
      <c r="O654" s="446">
        <f>AVERAGE(N654/M654*100)</f>
        <v>30</v>
      </c>
    </row>
    <row r="655" spans="1:15" ht="15">
      <c r="A655" s="5"/>
      <c r="B655" s="14"/>
      <c r="C655" s="5"/>
      <c r="D655" s="14"/>
      <c r="E655" s="14"/>
      <c r="F655" s="5"/>
      <c r="G655" s="5"/>
      <c r="H655" s="5"/>
      <c r="I655" s="15"/>
      <c r="J655" s="97">
        <v>38</v>
      </c>
      <c r="K655" s="98" t="s">
        <v>31</v>
      </c>
      <c r="L655" s="98"/>
      <c r="M655" s="100">
        <f>ABS(M657)</f>
        <v>20000</v>
      </c>
      <c r="N655" s="100">
        <v>6000</v>
      </c>
      <c r="O655" s="446">
        <f>AVERAGE(N655/M655*100)</f>
        <v>30</v>
      </c>
    </row>
    <row r="656" spans="1:15" ht="15">
      <c r="A656" s="5"/>
      <c r="B656" s="14"/>
      <c r="C656" s="5"/>
      <c r="D656" s="14"/>
      <c r="E656" s="14"/>
      <c r="F656" s="5"/>
      <c r="G656" s="5"/>
      <c r="H656" s="5"/>
      <c r="I656" s="15"/>
      <c r="J656" s="102">
        <v>381</v>
      </c>
      <c r="K656" s="103" t="s">
        <v>32</v>
      </c>
      <c r="L656" s="103"/>
      <c r="M656" s="100">
        <f>SUM(M657)</f>
        <v>20000</v>
      </c>
      <c r="N656" s="100">
        <v>6000</v>
      </c>
      <c r="O656" s="446">
        <f>AVERAGE(N656/M656*100)</f>
        <v>30</v>
      </c>
    </row>
    <row r="657" spans="1:15" ht="15">
      <c r="A657" s="5"/>
      <c r="B657" s="14"/>
      <c r="C657" s="5"/>
      <c r="D657" s="14"/>
      <c r="E657" s="14"/>
      <c r="F657" s="5"/>
      <c r="G657" s="5"/>
      <c r="H657" s="5"/>
      <c r="I657" s="15"/>
      <c r="J657" s="102">
        <v>3811</v>
      </c>
      <c r="K657" s="103" t="s">
        <v>32</v>
      </c>
      <c r="L657" s="103"/>
      <c r="M657" s="100">
        <v>20000</v>
      </c>
      <c r="N657" s="100">
        <v>6000</v>
      </c>
      <c r="O657" s="446">
        <f>AVERAGE(N657/M657*100)</f>
        <v>30</v>
      </c>
    </row>
    <row r="658" spans="1:15" ht="15">
      <c r="A658" s="5"/>
      <c r="B658" s="14"/>
      <c r="C658" s="5"/>
      <c r="D658" s="14"/>
      <c r="E658" s="14"/>
      <c r="F658" s="5"/>
      <c r="G658" s="5"/>
      <c r="H658" s="5"/>
      <c r="I658" s="15"/>
      <c r="J658" s="142" t="s">
        <v>401</v>
      </c>
      <c r="K658" s="83"/>
      <c r="L658" s="83"/>
      <c r="M658" s="86">
        <f>ABS(M661)</f>
        <v>20000</v>
      </c>
      <c r="N658" s="86">
        <f>SUM(N661)</f>
        <v>17232</v>
      </c>
      <c r="O658" s="443">
        <f>AVERAGE(N658/M658*100)</f>
        <v>86.16</v>
      </c>
    </row>
    <row r="659" spans="1:15" ht="15">
      <c r="A659" s="5"/>
      <c r="B659" s="14"/>
      <c r="C659" s="5"/>
      <c r="D659" s="14"/>
      <c r="E659" s="14"/>
      <c r="F659" s="5"/>
      <c r="G659" s="5"/>
      <c r="H659" s="5"/>
      <c r="I659" s="15"/>
      <c r="J659" s="218" t="s">
        <v>115</v>
      </c>
      <c r="K659" s="88" t="s">
        <v>143</v>
      </c>
      <c r="L659" s="88"/>
      <c r="M659" s="188"/>
      <c r="N659" s="303"/>
      <c r="O659" s="450"/>
    </row>
    <row r="660" spans="1:15" ht="15">
      <c r="A660" s="5"/>
      <c r="B660" s="14"/>
      <c r="C660" s="5"/>
      <c r="D660" s="14"/>
      <c r="E660" s="14"/>
      <c r="F660" s="5"/>
      <c r="G660" s="5"/>
      <c r="H660" s="5"/>
      <c r="I660" s="15"/>
      <c r="J660" s="295" t="s">
        <v>126</v>
      </c>
      <c r="K660" s="112"/>
      <c r="L660" s="112"/>
      <c r="M660" s="237"/>
      <c r="N660" s="302"/>
      <c r="O660" s="451"/>
    </row>
    <row r="661" spans="1:15" ht="15">
      <c r="A661" s="5"/>
      <c r="B661" s="14"/>
      <c r="C661" s="5"/>
      <c r="D661" s="14"/>
      <c r="E661" s="14"/>
      <c r="F661" s="5"/>
      <c r="G661" s="5"/>
      <c r="H661" s="5"/>
      <c r="I661" s="15"/>
      <c r="J661" s="130">
        <v>3</v>
      </c>
      <c r="K661" s="131" t="s">
        <v>3</v>
      </c>
      <c r="L661" s="131"/>
      <c r="M661" s="95">
        <f>ABS(M662)</f>
        <v>20000</v>
      </c>
      <c r="N661" s="100">
        <f>SUM(N662)</f>
        <v>17232</v>
      </c>
      <c r="O661" s="446">
        <f>AVERAGE(N661/M661*100)</f>
        <v>86.16</v>
      </c>
    </row>
    <row r="662" spans="1:15" ht="15">
      <c r="A662" s="5"/>
      <c r="B662" s="14"/>
      <c r="C662" s="5"/>
      <c r="D662" s="14"/>
      <c r="E662" s="14"/>
      <c r="F662" s="5"/>
      <c r="G662" s="5"/>
      <c r="H662" s="5"/>
      <c r="I662" s="15"/>
      <c r="J662" s="102">
        <v>32</v>
      </c>
      <c r="K662" s="103" t="s">
        <v>23</v>
      </c>
      <c r="L662" s="103"/>
      <c r="M662" s="100">
        <f>ABS(M664)</f>
        <v>20000</v>
      </c>
      <c r="N662" s="100">
        <f>SUM(N663)</f>
        <v>17232</v>
      </c>
      <c r="O662" s="446">
        <f>AVERAGE(N662/M662*100)</f>
        <v>86.16</v>
      </c>
    </row>
    <row r="663" spans="1:15" ht="15">
      <c r="A663" s="5"/>
      <c r="B663" s="14"/>
      <c r="C663" s="5"/>
      <c r="D663" s="14"/>
      <c r="E663" s="14"/>
      <c r="F663" s="5"/>
      <c r="G663" s="5"/>
      <c r="H663" s="5"/>
      <c r="I663" s="15"/>
      <c r="J663" s="102">
        <v>329</v>
      </c>
      <c r="K663" s="103" t="s">
        <v>27</v>
      </c>
      <c r="L663" s="103"/>
      <c r="M663" s="100">
        <f>SUM(M664)</f>
        <v>20000</v>
      </c>
      <c r="N663" s="100">
        <v>17232</v>
      </c>
      <c r="O663" s="446">
        <f>AVERAGE(N663/M663*100)</f>
        <v>86.16</v>
      </c>
    </row>
    <row r="664" spans="1:15" ht="15">
      <c r="A664" s="5"/>
      <c r="B664" s="14"/>
      <c r="C664" s="5"/>
      <c r="D664" s="14"/>
      <c r="E664" s="14"/>
      <c r="F664" s="5"/>
      <c r="G664" s="5"/>
      <c r="H664" s="5"/>
      <c r="I664" s="15"/>
      <c r="J664" s="102">
        <v>3294</v>
      </c>
      <c r="K664" s="103" t="s">
        <v>210</v>
      </c>
      <c r="L664" s="103"/>
      <c r="M664" s="100">
        <v>20000</v>
      </c>
      <c r="N664" s="100">
        <v>17232</v>
      </c>
      <c r="O664" s="446">
        <f>AVERAGE(N664/M664*100)</f>
        <v>86.16</v>
      </c>
    </row>
    <row r="665" spans="1:15" ht="15">
      <c r="A665" s="5"/>
      <c r="B665" s="14"/>
      <c r="C665" s="5"/>
      <c r="D665" s="14"/>
      <c r="E665" s="14"/>
      <c r="F665" s="5"/>
      <c r="G665" s="5"/>
      <c r="H665" s="5"/>
      <c r="I665" s="15"/>
      <c r="J665" s="106" t="s">
        <v>67</v>
      </c>
      <c r="K665" s="62" t="s">
        <v>402</v>
      </c>
      <c r="L665" s="124"/>
      <c r="M665" s="86">
        <f>ABS(M668)</f>
        <v>30000</v>
      </c>
      <c r="N665" s="86">
        <f>SUM(N668)</f>
        <v>3000</v>
      </c>
      <c r="O665" s="443">
        <f>AVERAGE(N665/M665*100)</f>
        <v>10</v>
      </c>
    </row>
    <row r="666" spans="1:15" ht="15">
      <c r="A666" s="5"/>
      <c r="B666" s="14"/>
      <c r="C666" s="5"/>
      <c r="D666" s="14"/>
      <c r="E666" s="14"/>
      <c r="F666" s="5"/>
      <c r="G666" s="5"/>
      <c r="H666" s="5"/>
      <c r="I666" s="15"/>
      <c r="J666" s="218" t="s">
        <v>114</v>
      </c>
      <c r="K666" s="88" t="s">
        <v>143</v>
      </c>
      <c r="L666" s="88"/>
      <c r="M666" s="188"/>
      <c r="N666" s="303"/>
      <c r="O666" s="450"/>
    </row>
    <row r="667" spans="1:15" ht="15">
      <c r="A667" s="5"/>
      <c r="B667" s="14"/>
      <c r="C667" s="5"/>
      <c r="D667" s="14"/>
      <c r="E667" s="14"/>
      <c r="F667" s="5"/>
      <c r="G667" s="5"/>
      <c r="H667" s="5"/>
      <c r="I667" s="15"/>
      <c r="J667" s="295" t="s">
        <v>130</v>
      </c>
      <c r="K667" s="112"/>
      <c r="L667" s="112"/>
      <c r="M667" s="237"/>
      <c r="N667" s="302"/>
      <c r="O667" s="451"/>
    </row>
    <row r="668" spans="1:15" ht="15">
      <c r="A668" s="5"/>
      <c r="B668" s="14"/>
      <c r="C668" s="5"/>
      <c r="D668" s="14"/>
      <c r="E668" s="14"/>
      <c r="F668" s="5"/>
      <c r="G668" s="5"/>
      <c r="H668" s="5"/>
      <c r="I668" s="15"/>
      <c r="J668" s="92">
        <v>3</v>
      </c>
      <c r="K668" s="93" t="s">
        <v>43</v>
      </c>
      <c r="L668" s="93"/>
      <c r="M668" s="95">
        <f>ABS(M669)</f>
        <v>30000</v>
      </c>
      <c r="N668" s="100">
        <f>SUM(N669)</f>
        <v>3000</v>
      </c>
      <c r="O668" s="446">
        <f>AVERAGE(N668/M668*100)</f>
        <v>10</v>
      </c>
    </row>
    <row r="669" spans="1:15" ht="15">
      <c r="A669" s="5"/>
      <c r="B669" s="14"/>
      <c r="C669" s="5"/>
      <c r="D669" s="14"/>
      <c r="E669" s="14"/>
      <c r="F669" s="5"/>
      <c r="G669" s="5"/>
      <c r="H669" s="5"/>
      <c r="I669" s="15"/>
      <c r="J669" s="97">
        <v>38</v>
      </c>
      <c r="K669" s="98" t="s">
        <v>31</v>
      </c>
      <c r="L669" s="98"/>
      <c r="M669" s="100">
        <f>ABS(M671)</f>
        <v>30000</v>
      </c>
      <c r="N669" s="100">
        <f>SUM(N670)</f>
        <v>3000</v>
      </c>
      <c r="O669" s="446">
        <f>AVERAGE(N669/M669*100)</f>
        <v>10</v>
      </c>
    </row>
    <row r="670" spans="1:15" ht="15">
      <c r="A670" s="5"/>
      <c r="B670" s="14"/>
      <c r="C670" s="5"/>
      <c r="D670" s="14"/>
      <c r="E670" s="14"/>
      <c r="F670" s="5"/>
      <c r="G670" s="5"/>
      <c r="H670" s="5"/>
      <c r="I670" s="15"/>
      <c r="J670" s="102">
        <v>381</v>
      </c>
      <c r="K670" s="103" t="s">
        <v>32</v>
      </c>
      <c r="L670" s="98"/>
      <c r="M670" s="100">
        <f>SUM(M671)</f>
        <v>30000</v>
      </c>
      <c r="N670" s="100">
        <v>3000</v>
      </c>
      <c r="O670" s="446">
        <f>AVERAGE(N670/M670*100)</f>
        <v>10</v>
      </c>
    </row>
    <row r="671" spans="1:15" ht="15">
      <c r="A671" s="5"/>
      <c r="B671" s="14"/>
      <c r="C671" s="5"/>
      <c r="D671" s="14"/>
      <c r="E671" s="14"/>
      <c r="F671" s="5"/>
      <c r="G671" s="5"/>
      <c r="H671" s="5"/>
      <c r="I671" s="15"/>
      <c r="J671" s="97">
        <v>3811</v>
      </c>
      <c r="K671" s="98" t="s">
        <v>32</v>
      </c>
      <c r="L671" s="98"/>
      <c r="M671" s="100">
        <v>30000</v>
      </c>
      <c r="N671" s="100">
        <v>3000</v>
      </c>
      <c r="O671" s="446">
        <f>AVERAGE(N671/M671*100)</f>
        <v>10</v>
      </c>
    </row>
    <row r="672" spans="1:15" ht="15">
      <c r="A672" s="5"/>
      <c r="B672" s="14"/>
      <c r="C672" s="5"/>
      <c r="D672" s="14"/>
      <c r="E672" s="14"/>
      <c r="F672" s="5"/>
      <c r="G672" s="5"/>
      <c r="H672" s="5"/>
      <c r="I672" s="15"/>
      <c r="J672" s="106" t="s">
        <v>67</v>
      </c>
      <c r="K672" s="62" t="s">
        <v>403</v>
      </c>
      <c r="L672" s="124"/>
      <c r="M672" s="86">
        <f>ABS(M675)</f>
        <v>70000</v>
      </c>
      <c r="N672" s="86">
        <f>SUM(N675)</f>
        <v>5000</v>
      </c>
      <c r="O672" s="443">
        <f>AVERAGE(N672/M672*100)</f>
        <v>7.142857142857142</v>
      </c>
    </row>
    <row r="673" spans="1:15" ht="15">
      <c r="A673" s="5"/>
      <c r="B673" s="14"/>
      <c r="C673" s="5"/>
      <c r="D673" s="14"/>
      <c r="E673" s="14"/>
      <c r="F673" s="5"/>
      <c r="G673" s="5"/>
      <c r="H673" s="5"/>
      <c r="I673" s="15"/>
      <c r="J673" s="218" t="s">
        <v>74</v>
      </c>
      <c r="K673" s="88" t="s">
        <v>122</v>
      </c>
      <c r="L673" s="154"/>
      <c r="M673" s="239"/>
      <c r="N673" s="299"/>
      <c r="O673" s="447"/>
    </row>
    <row r="674" spans="1:15" ht="15">
      <c r="A674" s="5"/>
      <c r="B674" s="14"/>
      <c r="C674" s="5"/>
      <c r="D674" s="14"/>
      <c r="E674" s="14"/>
      <c r="F674" s="5"/>
      <c r="G674" s="5"/>
      <c r="H674" s="5"/>
      <c r="I674" s="15"/>
      <c r="J674" s="295" t="s">
        <v>130</v>
      </c>
      <c r="K674" s="112"/>
      <c r="L674" s="128"/>
      <c r="M674" s="238"/>
      <c r="N674" s="298"/>
      <c r="O674" s="445"/>
    </row>
    <row r="675" spans="1:15" ht="15">
      <c r="A675" s="5"/>
      <c r="B675" s="14"/>
      <c r="C675" s="5"/>
      <c r="D675" s="14"/>
      <c r="E675" s="14"/>
      <c r="F675" s="5"/>
      <c r="G675" s="5"/>
      <c r="H675" s="5"/>
      <c r="I675" s="15"/>
      <c r="J675" s="92">
        <v>3</v>
      </c>
      <c r="K675" s="93" t="s">
        <v>3</v>
      </c>
      <c r="L675" s="93"/>
      <c r="M675" s="95">
        <f>ABS(M676)</f>
        <v>70000</v>
      </c>
      <c r="N675" s="100">
        <f>SUM(N676)</f>
        <v>5000</v>
      </c>
      <c r="O675" s="446">
        <f>AVERAGE(N675/M675*100)</f>
        <v>7.142857142857142</v>
      </c>
    </row>
    <row r="676" spans="1:15" ht="15">
      <c r="A676" s="5"/>
      <c r="B676" s="14"/>
      <c r="C676" s="5"/>
      <c r="D676" s="14"/>
      <c r="E676" s="14"/>
      <c r="F676" s="5"/>
      <c r="G676" s="5"/>
      <c r="H676" s="5"/>
      <c r="I676" s="15"/>
      <c r="J676" s="97">
        <v>38</v>
      </c>
      <c r="K676" s="98" t="s">
        <v>78</v>
      </c>
      <c r="L676" s="98"/>
      <c r="M676" s="100">
        <f>ABS(M678)</f>
        <v>70000</v>
      </c>
      <c r="N676" s="100">
        <f>SUM(N677)</f>
        <v>5000</v>
      </c>
      <c r="O676" s="446">
        <f>AVERAGE(N676/M676*100)</f>
        <v>7.142857142857142</v>
      </c>
    </row>
    <row r="677" spans="1:15" ht="15">
      <c r="A677" s="5"/>
      <c r="B677" s="14"/>
      <c r="C677" s="5"/>
      <c r="D677" s="14"/>
      <c r="E677" s="14"/>
      <c r="F677" s="5"/>
      <c r="G677" s="5"/>
      <c r="H677" s="5"/>
      <c r="I677" s="15"/>
      <c r="J677" s="102">
        <v>381</v>
      </c>
      <c r="K677" s="103" t="s">
        <v>32</v>
      </c>
      <c r="L677" s="98"/>
      <c r="M677" s="100">
        <f>SUM(M678)</f>
        <v>70000</v>
      </c>
      <c r="N677" s="100">
        <v>5000</v>
      </c>
      <c r="O677" s="446">
        <f>AVERAGE(N677/M677*100)</f>
        <v>7.142857142857142</v>
      </c>
    </row>
    <row r="678" spans="1:15" ht="15">
      <c r="A678" s="5"/>
      <c r="B678" s="14"/>
      <c r="C678" s="5"/>
      <c r="D678" s="14"/>
      <c r="E678" s="14"/>
      <c r="F678" s="5"/>
      <c r="G678" s="5"/>
      <c r="H678" s="5"/>
      <c r="I678" s="15"/>
      <c r="J678" s="97">
        <v>3811</v>
      </c>
      <c r="K678" s="98" t="s">
        <v>32</v>
      </c>
      <c r="L678" s="98"/>
      <c r="M678" s="100">
        <v>70000</v>
      </c>
      <c r="N678" s="100">
        <v>5000</v>
      </c>
      <c r="O678" s="446">
        <f>AVERAGE(N678/M678*100)</f>
        <v>7.142857142857142</v>
      </c>
    </row>
    <row r="679" spans="1:15" ht="15">
      <c r="A679" s="5"/>
      <c r="B679" s="14"/>
      <c r="C679" s="5"/>
      <c r="D679" s="14"/>
      <c r="E679" s="14"/>
      <c r="F679" s="5"/>
      <c r="G679" s="5"/>
      <c r="H679" s="5"/>
      <c r="I679" s="15"/>
      <c r="J679" s="106" t="s">
        <v>67</v>
      </c>
      <c r="K679" s="62" t="s">
        <v>404</v>
      </c>
      <c r="L679" s="124"/>
      <c r="M679" s="86">
        <f>ABS(M682)</f>
        <v>20000</v>
      </c>
      <c r="N679" s="86">
        <v>0</v>
      </c>
      <c r="O679" s="443">
        <f>AVERAGE(N679/M679*100)</f>
        <v>0</v>
      </c>
    </row>
    <row r="680" spans="1:15" ht="15">
      <c r="A680" s="5"/>
      <c r="B680" s="14"/>
      <c r="C680" s="5"/>
      <c r="D680" s="14"/>
      <c r="E680" s="14"/>
      <c r="F680" s="5"/>
      <c r="G680" s="5"/>
      <c r="H680" s="5"/>
      <c r="I680" s="15"/>
      <c r="J680" s="218" t="s">
        <v>74</v>
      </c>
      <c r="K680" s="88" t="s">
        <v>122</v>
      </c>
      <c r="L680" s="154"/>
      <c r="M680" s="239"/>
      <c r="N680" s="299"/>
      <c r="O680" s="447"/>
    </row>
    <row r="681" spans="1:15" ht="15">
      <c r="A681" s="5"/>
      <c r="B681" s="14"/>
      <c r="C681" s="5"/>
      <c r="D681" s="14"/>
      <c r="E681" s="14"/>
      <c r="F681" s="5"/>
      <c r="G681" s="5"/>
      <c r="H681" s="5"/>
      <c r="I681" s="15"/>
      <c r="J681" s="295" t="s">
        <v>201</v>
      </c>
      <c r="K681" s="112"/>
      <c r="L681" s="128"/>
      <c r="M681" s="238"/>
      <c r="N681" s="298"/>
      <c r="O681" s="445"/>
    </row>
    <row r="682" spans="1:15" ht="15">
      <c r="A682" s="5"/>
      <c r="B682" s="14"/>
      <c r="C682" s="5"/>
      <c r="D682" s="14"/>
      <c r="E682" s="14"/>
      <c r="F682" s="5"/>
      <c r="G682" s="5"/>
      <c r="H682" s="5"/>
      <c r="I682" s="15"/>
      <c r="J682" s="92">
        <v>3</v>
      </c>
      <c r="K682" s="93" t="s">
        <v>3</v>
      </c>
      <c r="L682" s="93"/>
      <c r="M682" s="95">
        <f>ABS(M683)</f>
        <v>20000</v>
      </c>
      <c r="N682" s="100">
        <v>0</v>
      </c>
      <c r="O682" s="446">
        <f>AVERAGE(N682/M682*100)</f>
        <v>0</v>
      </c>
    </row>
    <row r="683" spans="1:15" ht="15">
      <c r="A683" s="5"/>
      <c r="B683" s="14"/>
      <c r="C683" s="5"/>
      <c r="D683" s="14"/>
      <c r="E683" s="14"/>
      <c r="F683" s="5"/>
      <c r="G683" s="5"/>
      <c r="H683" s="5"/>
      <c r="I683" s="15"/>
      <c r="J683" s="97">
        <v>32</v>
      </c>
      <c r="K683" s="98" t="s">
        <v>23</v>
      </c>
      <c r="L683" s="98"/>
      <c r="M683" s="100">
        <f>ABS(M685)</f>
        <v>20000</v>
      </c>
      <c r="N683" s="100">
        <v>0</v>
      </c>
      <c r="O683" s="446">
        <f>AVERAGE(N683/M683*100)</f>
        <v>0</v>
      </c>
    </row>
    <row r="684" spans="1:15" ht="15">
      <c r="A684" s="5"/>
      <c r="B684" s="14"/>
      <c r="C684" s="5"/>
      <c r="D684" s="14"/>
      <c r="E684" s="14"/>
      <c r="F684" s="5"/>
      <c r="G684" s="5"/>
      <c r="H684" s="5"/>
      <c r="I684" s="15"/>
      <c r="J684" s="97">
        <v>329</v>
      </c>
      <c r="K684" s="98" t="s">
        <v>27</v>
      </c>
      <c r="L684" s="98"/>
      <c r="M684" s="100">
        <f>SUM(M685)</f>
        <v>20000</v>
      </c>
      <c r="N684" s="100">
        <v>0</v>
      </c>
      <c r="O684" s="446">
        <f>AVERAGE(N684/M684*100)</f>
        <v>0</v>
      </c>
    </row>
    <row r="685" spans="1:15" ht="15">
      <c r="A685" s="5"/>
      <c r="B685" s="14"/>
      <c r="C685" s="5"/>
      <c r="D685" s="14"/>
      <c r="E685" s="14"/>
      <c r="F685" s="5"/>
      <c r="G685" s="5"/>
      <c r="H685" s="5"/>
      <c r="I685" s="15"/>
      <c r="J685" s="97">
        <v>3299</v>
      </c>
      <c r="K685" s="98" t="s">
        <v>27</v>
      </c>
      <c r="L685" s="98"/>
      <c r="M685" s="100">
        <v>20000</v>
      </c>
      <c r="N685" s="100">
        <v>0</v>
      </c>
      <c r="O685" s="446">
        <f>AVERAGE(N685/M685*100)</f>
        <v>0</v>
      </c>
    </row>
    <row r="686" spans="1:15" ht="15">
      <c r="A686" s="5"/>
      <c r="B686" s="14"/>
      <c r="C686" s="5"/>
      <c r="D686" s="14"/>
      <c r="E686" s="14"/>
      <c r="F686" s="5"/>
      <c r="G686" s="5"/>
      <c r="H686" s="5"/>
      <c r="I686" s="15"/>
      <c r="J686" s="106" t="s">
        <v>67</v>
      </c>
      <c r="K686" s="62" t="s">
        <v>405</v>
      </c>
      <c r="L686" s="124"/>
      <c r="M686" s="168">
        <f>ABS(M689)</f>
        <v>150000</v>
      </c>
      <c r="N686" s="168">
        <f>SUM(N689)</f>
        <v>85000</v>
      </c>
      <c r="O686" s="474">
        <f>AVERAGE(N686/M686*100)</f>
        <v>56.666666666666664</v>
      </c>
    </row>
    <row r="687" spans="1:15" ht="15">
      <c r="A687" s="5"/>
      <c r="B687" s="14"/>
      <c r="C687" s="5"/>
      <c r="D687" s="14"/>
      <c r="E687" s="14"/>
      <c r="F687" s="5"/>
      <c r="G687" s="5"/>
      <c r="H687" s="5"/>
      <c r="I687" s="15"/>
      <c r="J687" s="218" t="s">
        <v>114</v>
      </c>
      <c r="K687" s="88" t="s">
        <v>143</v>
      </c>
      <c r="L687" s="88"/>
      <c r="M687" s="314"/>
      <c r="N687" s="313"/>
      <c r="O687" s="475"/>
    </row>
    <row r="688" spans="1:15" ht="15">
      <c r="A688" s="5"/>
      <c r="B688" s="14"/>
      <c r="C688" s="5"/>
      <c r="D688" s="14"/>
      <c r="E688" s="14"/>
      <c r="F688" s="5"/>
      <c r="G688" s="5"/>
      <c r="H688" s="5"/>
      <c r="I688" s="15"/>
      <c r="J688" s="295" t="s">
        <v>126</v>
      </c>
      <c r="K688" s="112"/>
      <c r="L688" s="112"/>
      <c r="M688" s="249"/>
      <c r="N688" s="312"/>
      <c r="O688" s="476"/>
    </row>
    <row r="689" spans="1:15" ht="15">
      <c r="A689" s="5"/>
      <c r="B689" s="14"/>
      <c r="C689" s="5"/>
      <c r="D689" s="14"/>
      <c r="E689" s="14"/>
      <c r="F689" s="5"/>
      <c r="G689" s="5"/>
      <c r="H689" s="5"/>
      <c r="I689" s="15"/>
      <c r="J689" s="130">
        <v>3</v>
      </c>
      <c r="K689" s="131" t="s">
        <v>3</v>
      </c>
      <c r="L689" s="131"/>
      <c r="M689" s="164">
        <f>ABS(M690)</f>
        <v>150000</v>
      </c>
      <c r="N689" s="152">
        <f>SUM(N690)</f>
        <v>85000</v>
      </c>
      <c r="O689" s="477">
        <f aca="true" t="shared" si="31" ref="O689:O694">AVERAGE(N689/M689*100)</f>
        <v>56.666666666666664</v>
      </c>
    </row>
    <row r="690" spans="1:15" ht="15">
      <c r="A690" s="5"/>
      <c r="B690" s="14"/>
      <c r="C690" s="5"/>
      <c r="D690" s="14"/>
      <c r="E690" s="14"/>
      <c r="F690" s="5"/>
      <c r="G690" s="5"/>
      <c r="H690" s="5"/>
      <c r="I690" s="15"/>
      <c r="J690" s="102">
        <v>38</v>
      </c>
      <c r="K690" s="103" t="s">
        <v>31</v>
      </c>
      <c r="L690" s="103"/>
      <c r="M690" s="152">
        <f>ABS(M692)</f>
        <v>150000</v>
      </c>
      <c r="N690" s="152">
        <f>SUM(N691)</f>
        <v>85000</v>
      </c>
      <c r="O690" s="477">
        <f t="shared" si="31"/>
        <v>56.666666666666664</v>
      </c>
    </row>
    <row r="691" spans="1:15" ht="15">
      <c r="A691" s="5"/>
      <c r="B691" s="14"/>
      <c r="C691" s="5"/>
      <c r="D691" s="14"/>
      <c r="E691" s="14"/>
      <c r="F691" s="5"/>
      <c r="G691" s="5"/>
      <c r="H691" s="5"/>
      <c r="I691" s="15"/>
      <c r="J691" s="102">
        <v>381</v>
      </c>
      <c r="K691" s="103" t="s">
        <v>32</v>
      </c>
      <c r="L691" s="103"/>
      <c r="M691" s="152">
        <f>SUM(M692)</f>
        <v>150000</v>
      </c>
      <c r="N691" s="152">
        <v>85000</v>
      </c>
      <c r="O691" s="477">
        <f t="shared" si="31"/>
        <v>56.666666666666664</v>
      </c>
    </row>
    <row r="692" spans="1:15" ht="15">
      <c r="A692" s="5"/>
      <c r="B692" s="14"/>
      <c r="C692" s="5"/>
      <c r="D692" s="14"/>
      <c r="E692" s="14"/>
      <c r="F692" s="5"/>
      <c r="G692" s="5"/>
      <c r="H692" s="5"/>
      <c r="I692" s="15"/>
      <c r="J692" s="102">
        <v>3811</v>
      </c>
      <c r="K692" s="136" t="s">
        <v>229</v>
      </c>
      <c r="L692" s="136"/>
      <c r="M692" s="152">
        <v>150000</v>
      </c>
      <c r="N692" s="152">
        <v>85000</v>
      </c>
      <c r="O692" s="477">
        <f>AVERAGE(N692/M692*100)</f>
        <v>56.666666666666664</v>
      </c>
    </row>
    <row r="693" spans="1:15" ht="15">
      <c r="A693" s="32"/>
      <c r="B693" s="27"/>
      <c r="C693" s="27"/>
      <c r="D693" s="27"/>
      <c r="E693" s="27"/>
      <c r="F693" s="27"/>
      <c r="G693" s="27"/>
      <c r="H693" s="27"/>
      <c r="I693" s="27"/>
      <c r="J693" s="281" t="s">
        <v>406</v>
      </c>
      <c r="K693" s="242"/>
      <c r="L693" s="242"/>
      <c r="M693" s="241">
        <f>ABS(M694+M703+M729+M736)</f>
        <v>760000</v>
      </c>
      <c r="N693" s="241">
        <f>SUM(N694+N736+N703+N729)</f>
        <v>237361</v>
      </c>
      <c r="O693" s="453">
        <f t="shared" si="31"/>
        <v>31.231710526315787</v>
      </c>
    </row>
    <row r="694" spans="1:15" ht="15">
      <c r="A694" s="30"/>
      <c r="B694" s="28"/>
      <c r="C694" s="28"/>
      <c r="D694" s="28"/>
      <c r="E694" s="28"/>
      <c r="F694" s="28"/>
      <c r="G694" s="28"/>
      <c r="H694" s="28"/>
      <c r="I694" s="28"/>
      <c r="J694" s="106" t="s">
        <v>67</v>
      </c>
      <c r="K694" s="138" t="s">
        <v>407</v>
      </c>
      <c r="L694" s="146"/>
      <c r="M694" s="86">
        <f>SUM(M697)</f>
        <v>300000</v>
      </c>
      <c r="N694" s="86">
        <f>SUM(N697)</f>
        <v>55438</v>
      </c>
      <c r="O694" s="443">
        <f t="shared" si="31"/>
        <v>18.479333333333333</v>
      </c>
    </row>
    <row r="695" spans="1:15" ht="15">
      <c r="A695" s="10"/>
      <c r="B695" s="22"/>
      <c r="C695" s="22"/>
      <c r="D695" s="22"/>
      <c r="E695" s="22"/>
      <c r="F695" s="22"/>
      <c r="G695" s="22"/>
      <c r="H695" s="22"/>
      <c r="I695" s="25"/>
      <c r="J695" s="87" t="s">
        <v>74</v>
      </c>
      <c r="K695" s="88" t="s">
        <v>122</v>
      </c>
      <c r="L695" s="89"/>
      <c r="M695" s="239"/>
      <c r="N695" s="299"/>
      <c r="O695" s="447"/>
    </row>
    <row r="696" spans="1:15" ht="15">
      <c r="A696" s="10"/>
      <c r="B696" s="22"/>
      <c r="C696" s="22"/>
      <c r="D696" s="22"/>
      <c r="E696" s="22"/>
      <c r="F696" s="22"/>
      <c r="G696" s="22"/>
      <c r="H696" s="22"/>
      <c r="I696" s="25"/>
      <c r="J696" s="90" t="s">
        <v>130</v>
      </c>
      <c r="K696" s="112"/>
      <c r="L696" s="112"/>
      <c r="M696" s="238"/>
      <c r="N696" s="298"/>
      <c r="O696" s="445"/>
    </row>
    <row r="697" spans="1:15" ht="15">
      <c r="A697" s="5"/>
      <c r="B697" s="5"/>
      <c r="C697" s="5"/>
      <c r="D697" s="5"/>
      <c r="E697" s="5"/>
      <c r="F697" s="5"/>
      <c r="G697" s="5"/>
      <c r="H697" s="5"/>
      <c r="I697" s="15"/>
      <c r="J697" s="144">
        <v>3</v>
      </c>
      <c r="K697" s="139" t="s">
        <v>43</v>
      </c>
      <c r="L697" s="93"/>
      <c r="M697" s="95">
        <f>ABS(M698)</f>
        <v>300000</v>
      </c>
      <c r="N697" s="100">
        <f>SUM(N698)</f>
        <v>55438</v>
      </c>
      <c r="O697" s="446">
        <f aca="true" t="shared" si="32" ref="O697:O703">AVERAGE(N697/M697*100)</f>
        <v>18.479333333333333</v>
      </c>
    </row>
    <row r="698" spans="1:15" ht="15">
      <c r="A698" s="18"/>
      <c r="B698" s="5"/>
      <c r="C698" s="5"/>
      <c r="D698" s="5"/>
      <c r="E698" s="5"/>
      <c r="F698" s="5"/>
      <c r="G698" s="5"/>
      <c r="H698" s="5"/>
      <c r="I698" s="15"/>
      <c r="J698" s="145">
        <v>32</v>
      </c>
      <c r="K698" s="136" t="s">
        <v>44</v>
      </c>
      <c r="L698" s="136"/>
      <c r="M698" s="100">
        <f>ABS(M700+M702)</f>
        <v>300000</v>
      </c>
      <c r="N698" s="100">
        <f>SUM(N699+N701)</f>
        <v>55438</v>
      </c>
      <c r="O698" s="446">
        <f t="shared" si="32"/>
        <v>18.479333333333333</v>
      </c>
    </row>
    <row r="699" spans="1:15" ht="15">
      <c r="A699" s="18"/>
      <c r="B699" s="5"/>
      <c r="C699" s="5"/>
      <c r="D699" s="5"/>
      <c r="E699" s="5"/>
      <c r="F699" s="5"/>
      <c r="G699" s="5"/>
      <c r="H699" s="5"/>
      <c r="I699" s="15"/>
      <c r="J699" s="145">
        <v>323</v>
      </c>
      <c r="K699" s="136" t="s">
        <v>26</v>
      </c>
      <c r="L699" s="136"/>
      <c r="M699" s="100">
        <f>SUM(M700)</f>
        <v>100000</v>
      </c>
      <c r="N699" s="100">
        <v>45917</v>
      </c>
      <c r="O699" s="446">
        <f t="shared" si="32"/>
        <v>45.917</v>
      </c>
    </row>
    <row r="700" spans="1:15" ht="15">
      <c r="A700" s="18"/>
      <c r="B700" s="14"/>
      <c r="C700" s="14"/>
      <c r="D700" s="14"/>
      <c r="E700" s="5"/>
      <c r="F700" s="5"/>
      <c r="G700" s="5"/>
      <c r="H700" s="5"/>
      <c r="I700" s="15"/>
      <c r="J700" s="145">
        <v>3237</v>
      </c>
      <c r="K700" s="98" t="s">
        <v>216</v>
      </c>
      <c r="L700" s="136"/>
      <c r="M700" s="100">
        <v>100000</v>
      </c>
      <c r="N700" s="100">
        <v>45917</v>
      </c>
      <c r="O700" s="446">
        <f t="shared" si="32"/>
        <v>45.917</v>
      </c>
    </row>
    <row r="701" spans="1:15" ht="15">
      <c r="A701" s="18"/>
      <c r="B701" s="14"/>
      <c r="C701" s="14"/>
      <c r="D701" s="14"/>
      <c r="E701" s="5"/>
      <c r="F701" s="5"/>
      <c r="G701" s="5"/>
      <c r="H701" s="5"/>
      <c r="I701" s="15"/>
      <c r="J701" s="145">
        <v>329</v>
      </c>
      <c r="K701" s="98" t="s">
        <v>27</v>
      </c>
      <c r="L701" s="136"/>
      <c r="M701" s="100">
        <f>SUM(M702)</f>
        <v>200000</v>
      </c>
      <c r="N701" s="100">
        <v>9521</v>
      </c>
      <c r="O701" s="446">
        <f t="shared" si="32"/>
        <v>4.7605</v>
      </c>
    </row>
    <row r="702" spans="1:15" ht="15">
      <c r="A702" s="18"/>
      <c r="B702" s="14"/>
      <c r="C702" s="14"/>
      <c r="D702" s="14"/>
      <c r="E702" s="5"/>
      <c r="F702" s="5"/>
      <c r="G702" s="5"/>
      <c r="H702" s="5"/>
      <c r="I702" s="15"/>
      <c r="J702" s="145">
        <v>3299</v>
      </c>
      <c r="K702" s="136" t="s">
        <v>60</v>
      </c>
      <c r="L702" s="136"/>
      <c r="M702" s="100">
        <v>200000</v>
      </c>
      <c r="N702" s="100">
        <v>9521.16</v>
      </c>
      <c r="O702" s="446">
        <f t="shared" si="32"/>
        <v>4.76058</v>
      </c>
    </row>
    <row r="703" spans="1:15" ht="15">
      <c r="A703" s="10"/>
      <c r="B703" s="22"/>
      <c r="C703" s="22"/>
      <c r="D703" s="22"/>
      <c r="E703" s="22"/>
      <c r="F703" s="22"/>
      <c r="G703" s="22"/>
      <c r="H703" s="22"/>
      <c r="I703" s="25"/>
      <c r="J703" s="109" t="s">
        <v>67</v>
      </c>
      <c r="K703" s="62" t="s">
        <v>408</v>
      </c>
      <c r="L703" s="119"/>
      <c r="M703" s="86">
        <f>ABS(M706+M723)</f>
        <v>330000</v>
      </c>
      <c r="N703" s="86">
        <f>SUM(N706+N723)</f>
        <v>147923</v>
      </c>
      <c r="O703" s="443">
        <f t="shared" si="32"/>
        <v>44.82515151515152</v>
      </c>
    </row>
    <row r="704" spans="1:15" ht="15">
      <c r="A704" s="10"/>
      <c r="B704" s="22"/>
      <c r="C704" s="22"/>
      <c r="D704" s="22"/>
      <c r="E704" s="22"/>
      <c r="F704" s="22"/>
      <c r="G704" s="22"/>
      <c r="H704" s="22"/>
      <c r="I704" s="25"/>
      <c r="J704" s="87" t="s">
        <v>74</v>
      </c>
      <c r="K704" s="88" t="s">
        <v>73</v>
      </c>
      <c r="L704" s="89"/>
      <c r="M704" s="239"/>
      <c r="N704" s="299"/>
      <c r="O704" s="447"/>
    </row>
    <row r="705" spans="1:15" ht="15">
      <c r="A705" s="10"/>
      <c r="B705" s="22"/>
      <c r="C705" s="22"/>
      <c r="D705" s="22"/>
      <c r="E705" s="22"/>
      <c r="F705" s="22"/>
      <c r="G705" s="22"/>
      <c r="H705" s="22"/>
      <c r="I705" s="25"/>
      <c r="J705" s="90" t="s">
        <v>137</v>
      </c>
      <c r="K705" s="112"/>
      <c r="L705" s="112" t="s">
        <v>156</v>
      </c>
      <c r="M705" s="238"/>
      <c r="N705" s="298"/>
      <c r="O705" s="445"/>
    </row>
    <row r="706" spans="1:15" ht="15">
      <c r="A706" s="5"/>
      <c r="B706" s="5"/>
      <c r="C706" s="5"/>
      <c r="D706" s="5"/>
      <c r="E706" s="5"/>
      <c r="F706" s="5"/>
      <c r="G706" s="5"/>
      <c r="H706" s="5"/>
      <c r="I706" s="15"/>
      <c r="J706" s="144">
        <v>3</v>
      </c>
      <c r="K706" s="139" t="s">
        <v>43</v>
      </c>
      <c r="L706" s="139"/>
      <c r="M706" s="95">
        <f>ABS(M707+M712+M720)</f>
        <v>300000</v>
      </c>
      <c r="N706" s="100">
        <f>SUM(N707+N712+N720)</f>
        <v>135923</v>
      </c>
      <c r="O706" s="446">
        <f>AVERAGE(N706/M706*100)</f>
        <v>45.30766666666667</v>
      </c>
    </row>
    <row r="707" spans="1:15" ht="15">
      <c r="A707" s="5"/>
      <c r="B707" s="5"/>
      <c r="C707" s="5"/>
      <c r="D707" s="5"/>
      <c r="E707" s="5"/>
      <c r="F707" s="5"/>
      <c r="G707" s="5"/>
      <c r="H707" s="5"/>
      <c r="I707" s="15"/>
      <c r="J707" s="145">
        <v>31</v>
      </c>
      <c r="K707" s="136" t="s">
        <v>21</v>
      </c>
      <c r="L707" s="136"/>
      <c r="M707" s="100">
        <f>ABS(M708+M710)</f>
        <v>218000</v>
      </c>
      <c r="N707" s="100">
        <f>SUM(N708+N711)</f>
        <v>111585</v>
      </c>
      <c r="O707" s="446">
        <f aca="true" t="shared" si="33" ref="O707:O728">AVERAGE(N707/M707*100)</f>
        <v>51.185779816513765</v>
      </c>
    </row>
    <row r="708" spans="1:15" ht="15">
      <c r="A708" s="5"/>
      <c r="B708" s="5"/>
      <c r="C708" s="5"/>
      <c r="D708" s="5"/>
      <c r="E708" s="5"/>
      <c r="F708" s="5"/>
      <c r="G708" s="5"/>
      <c r="H708" s="5"/>
      <c r="I708" s="15"/>
      <c r="J708" s="145">
        <v>311</v>
      </c>
      <c r="K708" s="136" t="s">
        <v>84</v>
      </c>
      <c r="L708" s="136"/>
      <c r="M708" s="100">
        <f>SUM(M709)</f>
        <v>185000</v>
      </c>
      <c r="N708" s="100">
        <v>95781</v>
      </c>
      <c r="O708" s="446">
        <f t="shared" si="33"/>
        <v>51.773513513513514</v>
      </c>
    </row>
    <row r="709" spans="1:15" ht="15">
      <c r="A709" s="5"/>
      <c r="B709" s="14"/>
      <c r="C709" s="14"/>
      <c r="D709" s="14"/>
      <c r="E709" s="5"/>
      <c r="F709" s="5"/>
      <c r="G709" s="5"/>
      <c r="H709" s="5"/>
      <c r="I709" s="15"/>
      <c r="J709" s="145">
        <v>3111</v>
      </c>
      <c r="K709" s="136" t="s">
        <v>85</v>
      </c>
      <c r="L709" s="136"/>
      <c r="M709" s="100">
        <v>185000</v>
      </c>
      <c r="N709" s="100">
        <v>95781</v>
      </c>
      <c r="O709" s="446">
        <f t="shared" si="33"/>
        <v>51.773513513513514</v>
      </c>
    </row>
    <row r="710" spans="1:15" ht="15">
      <c r="A710" s="5"/>
      <c r="B710" s="14"/>
      <c r="C710" s="14"/>
      <c r="D710" s="14"/>
      <c r="E710" s="5"/>
      <c r="F710" s="5"/>
      <c r="G710" s="5"/>
      <c r="H710" s="5"/>
      <c r="I710" s="15"/>
      <c r="J710" s="145">
        <v>313</v>
      </c>
      <c r="K710" s="136" t="s">
        <v>45</v>
      </c>
      <c r="L710" s="136"/>
      <c r="M710" s="100">
        <f>SUM(M711)</f>
        <v>33000</v>
      </c>
      <c r="N710" s="100">
        <v>15804</v>
      </c>
      <c r="O710" s="446">
        <f t="shared" si="33"/>
        <v>47.89090909090909</v>
      </c>
    </row>
    <row r="711" spans="1:15" ht="15">
      <c r="A711" s="5"/>
      <c r="B711" s="14"/>
      <c r="C711" s="14"/>
      <c r="D711" s="14"/>
      <c r="E711" s="5"/>
      <c r="F711" s="5"/>
      <c r="G711" s="5"/>
      <c r="H711" s="5"/>
      <c r="I711" s="15"/>
      <c r="J711" s="145">
        <v>3132</v>
      </c>
      <c r="K711" s="136" t="s">
        <v>230</v>
      </c>
      <c r="L711" s="136"/>
      <c r="M711" s="100">
        <v>33000</v>
      </c>
      <c r="N711" s="100">
        <v>15804</v>
      </c>
      <c r="O711" s="446">
        <f t="shared" si="33"/>
        <v>47.89090909090909</v>
      </c>
    </row>
    <row r="712" spans="1:15" ht="15">
      <c r="A712" s="5"/>
      <c r="B712" s="14"/>
      <c r="C712" s="14"/>
      <c r="D712" s="14"/>
      <c r="E712" s="5"/>
      <c r="F712" s="5"/>
      <c r="G712" s="5"/>
      <c r="H712" s="5"/>
      <c r="I712" s="15"/>
      <c r="J712" s="145">
        <v>32</v>
      </c>
      <c r="K712" s="136" t="s">
        <v>44</v>
      </c>
      <c r="L712" s="136"/>
      <c r="M712" s="100">
        <f>ABS(M713+M715)</f>
        <v>79500</v>
      </c>
      <c r="N712" s="100">
        <f>SUM(N713+N715)</f>
        <v>22923</v>
      </c>
      <c r="O712" s="446">
        <f t="shared" si="33"/>
        <v>28.83396226415094</v>
      </c>
    </row>
    <row r="713" spans="1:15" ht="15">
      <c r="A713" s="5"/>
      <c r="B713" s="14"/>
      <c r="C713" s="14"/>
      <c r="D713" s="14"/>
      <c r="E713" s="5"/>
      <c r="F713" s="5"/>
      <c r="G713" s="5"/>
      <c r="H713" s="5"/>
      <c r="I713" s="15"/>
      <c r="J713" s="145">
        <v>322</v>
      </c>
      <c r="K713" s="136" t="s">
        <v>25</v>
      </c>
      <c r="L713" s="136"/>
      <c r="M713" s="100">
        <f>SUM(M714)</f>
        <v>7000</v>
      </c>
      <c r="N713" s="100">
        <v>488</v>
      </c>
      <c r="O713" s="446">
        <f t="shared" si="33"/>
        <v>6.9714285714285715</v>
      </c>
    </row>
    <row r="714" spans="1:15" ht="15">
      <c r="A714" s="5"/>
      <c r="B714" s="14"/>
      <c r="C714" s="14"/>
      <c r="D714" s="14"/>
      <c r="E714" s="5"/>
      <c r="F714" s="5"/>
      <c r="G714" s="5"/>
      <c r="H714" s="5"/>
      <c r="I714" s="15"/>
      <c r="J714" s="145">
        <v>3221</v>
      </c>
      <c r="K714" s="136" t="s">
        <v>203</v>
      </c>
      <c r="L714" s="136"/>
      <c r="M714" s="100">
        <v>7000</v>
      </c>
      <c r="N714" s="100">
        <v>488</v>
      </c>
      <c r="O714" s="446">
        <f t="shared" si="33"/>
        <v>6.9714285714285715</v>
      </c>
    </row>
    <row r="715" spans="1:15" ht="15">
      <c r="A715" s="5"/>
      <c r="B715" s="14"/>
      <c r="C715" s="14"/>
      <c r="D715" s="14"/>
      <c r="E715" s="5"/>
      <c r="F715" s="5"/>
      <c r="G715" s="5"/>
      <c r="H715" s="5"/>
      <c r="I715" s="15"/>
      <c r="J715" s="145">
        <v>323</v>
      </c>
      <c r="K715" s="136" t="s">
        <v>26</v>
      </c>
      <c r="L715" s="136"/>
      <c r="M715" s="100">
        <f>SUM(M716+M717+M718+M719)</f>
        <v>72500</v>
      </c>
      <c r="N715" s="100">
        <f>SUM(N716+N717+N718+N719)</f>
        <v>22435</v>
      </c>
      <c r="O715" s="446">
        <f t="shared" si="33"/>
        <v>30.944827586206898</v>
      </c>
    </row>
    <row r="716" spans="1:15" ht="15">
      <c r="A716" s="5"/>
      <c r="B716" s="14"/>
      <c r="C716" s="14"/>
      <c r="D716" s="14"/>
      <c r="E716" s="5"/>
      <c r="F716" s="5"/>
      <c r="G716" s="5"/>
      <c r="H716" s="5"/>
      <c r="I716" s="15"/>
      <c r="J716" s="145">
        <v>3231</v>
      </c>
      <c r="K716" s="136" t="s">
        <v>265</v>
      </c>
      <c r="L716" s="136"/>
      <c r="M716" s="100">
        <v>5500</v>
      </c>
      <c r="N716" s="100">
        <v>2067</v>
      </c>
      <c r="O716" s="446">
        <f t="shared" si="33"/>
        <v>37.581818181818186</v>
      </c>
    </row>
    <row r="717" spans="1:15" ht="15">
      <c r="A717" s="5"/>
      <c r="B717" s="14"/>
      <c r="C717" s="14"/>
      <c r="D717" s="14"/>
      <c r="E717" s="5"/>
      <c r="F717" s="5"/>
      <c r="G717" s="5"/>
      <c r="H717" s="5"/>
      <c r="I717" s="15"/>
      <c r="J717" s="145">
        <v>3237</v>
      </c>
      <c r="K717" s="136" t="s">
        <v>214</v>
      </c>
      <c r="L717" s="136"/>
      <c r="M717" s="100">
        <v>55000</v>
      </c>
      <c r="N717" s="100">
        <v>16914</v>
      </c>
      <c r="O717" s="446">
        <f t="shared" si="33"/>
        <v>30.75272727272727</v>
      </c>
    </row>
    <row r="718" spans="1:15" ht="15">
      <c r="A718" s="5"/>
      <c r="B718" s="14"/>
      <c r="C718" s="14"/>
      <c r="D718" s="14"/>
      <c r="E718" s="5"/>
      <c r="F718" s="5"/>
      <c r="G718" s="5"/>
      <c r="H718" s="5"/>
      <c r="I718" s="15"/>
      <c r="J718" s="145">
        <v>3238</v>
      </c>
      <c r="K718" s="136" t="s">
        <v>215</v>
      </c>
      <c r="L718" s="136"/>
      <c r="M718" s="100">
        <v>8000</v>
      </c>
      <c r="N718" s="100">
        <v>3454</v>
      </c>
      <c r="O718" s="446">
        <f t="shared" si="33"/>
        <v>43.175000000000004</v>
      </c>
    </row>
    <row r="719" spans="1:15" ht="15">
      <c r="A719" s="5"/>
      <c r="B719" s="14"/>
      <c r="C719" s="14"/>
      <c r="D719" s="14"/>
      <c r="E719" s="5"/>
      <c r="F719" s="5"/>
      <c r="G719" s="5"/>
      <c r="H719" s="5"/>
      <c r="I719" s="15"/>
      <c r="J719" s="145">
        <v>3239</v>
      </c>
      <c r="K719" s="136" t="s">
        <v>260</v>
      </c>
      <c r="L719" s="136"/>
      <c r="M719" s="100">
        <v>4000</v>
      </c>
      <c r="N719" s="100">
        <v>0</v>
      </c>
      <c r="O719" s="446">
        <f t="shared" si="33"/>
        <v>0</v>
      </c>
    </row>
    <row r="720" spans="1:15" ht="15">
      <c r="A720" s="5"/>
      <c r="B720" s="14"/>
      <c r="C720" s="14"/>
      <c r="D720" s="14"/>
      <c r="E720" s="5"/>
      <c r="F720" s="5"/>
      <c r="G720" s="5"/>
      <c r="H720" s="5"/>
      <c r="I720" s="15"/>
      <c r="J720" s="145">
        <v>34</v>
      </c>
      <c r="K720" s="136" t="s">
        <v>46</v>
      </c>
      <c r="L720" s="136"/>
      <c r="M720" s="100">
        <f>SUM(M721)</f>
        <v>2500</v>
      </c>
      <c r="N720" s="100">
        <v>1415</v>
      </c>
      <c r="O720" s="446">
        <f t="shared" si="33"/>
        <v>56.599999999999994</v>
      </c>
    </row>
    <row r="721" spans="1:15" ht="15">
      <c r="A721" s="5"/>
      <c r="B721" s="14"/>
      <c r="C721" s="14"/>
      <c r="D721" s="14"/>
      <c r="E721" s="5"/>
      <c r="F721" s="5"/>
      <c r="G721" s="5"/>
      <c r="H721" s="5"/>
      <c r="I721" s="15"/>
      <c r="J721" s="145">
        <v>343</v>
      </c>
      <c r="K721" s="136" t="s">
        <v>29</v>
      </c>
      <c r="L721" s="136"/>
      <c r="M721" s="100">
        <f>SUM(M722)</f>
        <v>2500</v>
      </c>
      <c r="N721" s="100">
        <v>1415</v>
      </c>
      <c r="O721" s="446">
        <f t="shared" si="33"/>
        <v>56.599999999999994</v>
      </c>
    </row>
    <row r="722" spans="1:15" ht="15">
      <c r="A722" s="5"/>
      <c r="B722" s="14"/>
      <c r="C722" s="14"/>
      <c r="D722" s="14"/>
      <c r="E722" s="5"/>
      <c r="F722" s="5"/>
      <c r="G722" s="5"/>
      <c r="H722" s="5"/>
      <c r="I722" s="15"/>
      <c r="J722" s="145">
        <v>3431</v>
      </c>
      <c r="K722" s="136" t="s">
        <v>29</v>
      </c>
      <c r="L722" s="136"/>
      <c r="M722" s="100">
        <v>2500</v>
      </c>
      <c r="N722" s="100">
        <v>1415</v>
      </c>
      <c r="O722" s="446">
        <f t="shared" si="33"/>
        <v>56.599999999999994</v>
      </c>
    </row>
    <row r="723" spans="1:15" ht="15">
      <c r="A723" s="5"/>
      <c r="B723" s="14"/>
      <c r="C723" s="14"/>
      <c r="D723" s="14"/>
      <c r="E723" s="5"/>
      <c r="F723" s="5"/>
      <c r="G723" s="5"/>
      <c r="H723" s="5"/>
      <c r="I723" s="15"/>
      <c r="J723" s="145">
        <v>4</v>
      </c>
      <c r="K723" s="136" t="s">
        <v>86</v>
      </c>
      <c r="L723" s="136"/>
      <c r="M723" s="100">
        <f>ABS(M724)</f>
        <v>30000</v>
      </c>
      <c r="N723" s="100">
        <v>12000</v>
      </c>
      <c r="O723" s="446">
        <f t="shared" si="33"/>
        <v>40</v>
      </c>
    </row>
    <row r="724" spans="1:15" ht="15">
      <c r="A724" s="5"/>
      <c r="B724" s="14"/>
      <c r="C724" s="14"/>
      <c r="D724" s="14"/>
      <c r="E724" s="5"/>
      <c r="F724" s="5"/>
      <c r="G724" s="5"/>
      <c r="H724" s="5"/>
      <c r="I724" s="19"/>
      <c r="J724" s="145">
        <v>42</v>
      </c>
      <c r="K724" s="98" t="s">
        <v>48</v>
      </c>
      <c r="L724" s="136"/>
      <c r="M724" s="100">
        <f>ABS(M725+M727)</f>
        <v>30000</v>
      </c>
      <c r="N724" s="100">
        <v>12000</v>
      </c>
      <c r="O724" s="446">
        <f t="shared" si="33"/>
        <v>40</v>
      </c>
    </row>
    <row r="725" spans="1:15" ht="15">
      <c r="A725" s="5"/>
      <c r="B725" s="14"/>
      <c r="C725" s="14"/>
      <c r="D725" s="14"/>
      <c r="E725" s="5"/>
      <c r="F725" s="5"/>
      <c r="G725" s="5"/>
      <c r="H725" s="5"/>
      <c r="I725" s="19"/>
      <c r="J725" s="145">
        <v>422</v>
      </c>
      <c r="K725" s="98" t="s">
        <v>36</v>
      </c>
      <c r="L725" s="136"/>
      <c r="M725" s="100">
        <f>SUM(M726)</f>
        <v>6000</v>
      </c>
      <c r="N725" s="100">
        <v>0</v>
      </c>
      <c r="O725" s="446">
        <f t="shared" si="33"/>
        <v>0</v>
      </c>
    </row>
    <row r="726" spans="1:15" ht="15">
      <c r="A726" s="5"/>
      <c r="B726" s="14"/>
      <c r="C726" s="14"/>
      <c r="D726" s="14"/>
      <c r="E726" s="5"/>
      <c r="F726" s="5"/>
      <c r="G726" s="5"/>
      <c r="H726" s="5"/>
      <c r="I726" s="19"/>
      <c r="J726" s="145">
        <v>4221</v>
      </c>
      <c r="K726" s="98" t="s">
        <v>218</v>
      </c>
      <c r="L726" s="136"/>
      <c r="M726" s="100">
        <v>6000</v>
      </c>
      <c r="N726" s="100">
        <v>0</v>
      </c>
      <c r="O726" s="446">
        <f>AVERAGE(N726/M726*100)</f>
        <v>0</v>
      </c>
    </row>
    <row r="727" spans="1:15" ht="15">
      <c r="A727" s="5"/>
      <c r="B727" s="14"/>
      <c r="C727" s="14"/>
      <c r="D727" s="14"/>
      <c r="E727" s="5"/>
      <c r="F727" s="5"/>
      <c r="G727" s="5"/>
      <c r="H727" s="5"/>
      <c r="I727" s="19"/>
      <c r="J727" s="145">
        <v>424</v>
      </c>
      <c r="K727" s="98" t="s">
        <v>238</v>
      </c>
      <c r="L727" s="136"/>
      <c r="M727" s="100">
        <f>SUM(M728)</f>
        <v>24000</v>
      </c>
      <c r="N727" s="100">
        <v>12000</v>
      </c>
      <c r="O727" s="446">
        <f t="shared" si="33"/>
        <v>50</v>
      </c>
    </row>
    <row r="728" spans="1:15" ht="15">
      <c r="A728" s="5"/>
      <c r="B728" s="14"/>
      <c r="C728" s="14"/>
      <c r="D728" s="14"/>
      <c r="E728" s="14"/>
      <c r="F728" s="5"/>
      <c r="G728" s="5"/>
      <c r="H728" s="5"/>
      <c r="I728" s="19"/>
      <c r="J728" s="145">
        <v>4241</v>
      </c>
      <c r="K728" s="98" t="s">
        <v>238</v>
      </c>
      <c r="L728" s="136"/>
      <c r="M728" s="100">
        <v>24000</v>
      </c>
      <c r="N728" s="100">
        <v>12000</v>
      </c>
      <c r="O728" s="446">
        <f t="shared" si="33"/>
        <v>50</v>
      </c>
    </row>
    <row r="729" spans="1:15" ht="15">
      <c r="A729" s="10"/>
      <c r="B729" s="22"/>
      <c r="C729" s="22"/>
      <c r="D729" s="22"/>
      <c r="E729" s="22"/>
      <c r="F729" s="22"/>
      <c r="G729" s="22"/>
      <c r="H729" s="22"/>
      <c r="I729" s="25"/>
      <c r="J729" s="149" t="s">
        <v>67</v>
      </c>
      <c r="K729" s="150" t="s">
        <v>409</v>
      </c>
      <c r="L729" s="151"/>
      <c r="M729" s="111">
        <f>ABS(M732)</f>
        <v>100000</v>
      </c>
      <c r="N729" s="111">
        <f>SUM(N732)</f>
        <v>4000</v>
      </c>
      <c r="O729" s="460">
        <f>AVERAGE(N729/M729*100)</f>
        <v>4</v>
      </c>
    </row>
    <row r="730" spans="1:15" ht="15">
      <c r="A730" s="10"/>
      <c r="B730" s="22"/>
      <c r="C730" s="22"/>
      <c r="D730" s="22"/>
      <c r="E730" s="22"/>
      <c r="F730" s="22"/>
      <c r="G730" s="22"/>
      <c r="H730" s="22"/>
      <c r="I730" s="25"/>
      <c r="J730" s="87" t="s">
        <v>74</v>
      </c>
      <c r="K730" s="88" t="s">
        <v>122</v>
      </c>
      <c r="L730" s="89"/>
      <c r="M730" s="239"/>
      <c r="N730" s="299"/>
      <c r="O730" s="447"/>
    </row>
    <row r="731" spans="1:15" ht="15">
      <c r="A731" s="10"/>
      <c r="B731" s="22"/>
      <c r="C731" s="22"/>
      <c r="D731" s="22"/>
      <c r="E731" s="22"/>
      <c r="F731" s="22"/>
      <c r="G731" s="22"/>
      <c r="H731" s="22"/>
      <c r="I731" s="25"/>
      <c r="J731" s="90" t="s">
        <v>130</v>
      </c>
      <c r="K731" s="112"/>
      <c r="L731" s="91"/>
      <c r="M731" s="238"/>
      <c r="N731" s="298"/>
      <c r="O731" s="445"/>
    </row>
    <row r="732" spans="1:15" ht="15">
      <c r="A732" s="5"/>
      <c r="B732" s="5"/>
      <c r="C732" s="5"/>
      <c r="D732" s="5"/>
      <c r="E732" s="5"/>
      <c r="F732" s="5"/>
      <c r="G732" s="5"/>
      <c r="H732" s="5"/>
      <c r="I732" s="15"/>
      <c r="J732" s="92">
        <v>3</v>
      </c>
      <c r="K732" s="93" t="s">
        <v>43</v>
      </c>
      <c r="L732" s="93"/>
      <c r="M732" s="95">
        <f>ABS(M733)</f>
        <v>100000</v>
      </c>
      <c r="N732" s="100">
        <f>SUM(N733)</f>
        <v>4000</v>
      </c>
      <c r="O732" s="446">
        <f>AVERAGE(N732/M732*100)</f>
        <v>4</v>
      </c>
    </row>
    <row r="733" spans="1:15" ht="15">
      <c r="A733" s="5"/>
      <c r="B733" s="5"/>
      <c r="C733" s="5"/>
      <c r="D733" s="5"/>
      <c r="E733" s="5"/>
      <c r="F733" s="5"/>
      <c r="G733" s="5"/>
      <c r="H733" s="5"/>
      <c r="I733" s="15"/>
      <c r="J733" s="97">
        <v>38</v>
      </c>
      <c r="K733" s="98" t="s">
        <v>31</v>
      </c>
      <c r="L733" s="98"/>
      <c r="M733" s="100">
        <f>ABS(M735)</f>
        <v>100000</v>
      </c>
      <c r="N733" s="100">
        <v>4000</v>
      </c>
      <c r="O733" s="446">
        <f>AVERAGE(N733/M733*100)</f>
        <v>4</v>
      </c>
    </row>
    <row r="734" spans="1:15" ht="15">
      <c r="A734" s="5"/>
      <c r="B734" s="5"/>
      <c r="C734" s="5"/>
      <c r="D734" s="5"/>
      <c r="E734" s="5"/>
      <c r="F734" s="5"/>
      <c r="G734" s="5"/>
      <c r="H734" s="5"/>
      <c r="I734" s="15"/>
      <c r="J734" s="97">
        <v>381</v>
      </c>
      <c r="K734" s="98" t="s">
        <v>32</v>
      </c>
      <c r="L734" s="98"/>
      <c r="M734" s="100">
        <f>SUM(M735)</f>
        <v>100000</v>
      </c>
      <c r="N734" s="100">
        <v>4000</v>
      </c>
      <c r="O734" s="446">
        <f>AVERAGE(N734/M734*100)</f>
        <v>4</v>
      </c>
    </row>
    <row r="735" spans="1:15" ht="15">
      <c r="A735" s="5"/>
      <c r="B735" s="14"/>
      <c r="C735" s="5"/>
      <c r="D735" s="5"/>
      <c r="E735" s="5"/>
      <c r="F735" s="5"/>
      <c r="G735" s="5"/>
      <c r="H735" s="5"/>
      <c r="I735" s="15"/>
      <c r="J735" s="97">
        <v>3811</v>
      </c>
      <c r="K735" s="98" t="s">
        <v>32</v>
      </c>
      <c r="L735" s="98"/>
      <c r="M735" s="100">
        <v>100000</v>
      </c>
      <c r="N735" s="100">
        <v>4000</v>
      </c>
      <c r="O735" s="446">
        <f>AVERAGE(N735/M735*100)</f>
        <v>4</v>
      </c>
    </row>
    <row r="736" spans="1:15" ht="15">
      <c r="A736" s="5"/>
      <c r="B736" s="14"/>
      <c r="C736" s="5"/>
      <c r="D736" s="5"/>
      <c r="E736" s="5"/>
      <c r="F736" s="5"/>
      <c r="G736" s="5"/>
      <c r="H736" s="5"/>
      <c r="I736" s="15"/>
      <c r="J736" s="149" t="s">
        <v>67</v>
      </c>
      <c r="K736" s="150" t="s">
        <v>410</v>
      </c>
      <c r="L736" s="192"/>
      <c r="M736" s="111">
        <f>ABS(M739)</f>
        <v>30000</v>
      </c>
      <c r="N736" s="111">
        <f>SUM(N739)</f>
        <v>30000</v>
      </c>
      <c r="O736" s="460">
        <f>AVERAGE(N736/M736*100)</f>
        <v>100</v>
      </c>
    </row>
    <row r="737" spans="1:15" ht="15">
      <c r="A737" s="5"/>
      <c r="B737" s="14"/>
      <c r="C737" s="5"/>
      <c r="D737" s="5"/>
      <c r="E737" s="5"/>
      <c r="F737" s="5"/>
      <c r="G737" s="5"/>
      <c r="H737" s="5"/>
      <c r="I737" s="15"/>
      <c r="J737" s="87" t="s">
        <v>74</v>
      </c>
      <c r="K737" s="88" t="s">
        <v>122</v>
      </c>
      <c r="L737" s="89"/>
      <c r="M737" s="239"/>
      <c r="N737" s="299"/>
      <c r="O737" s="447"/>
    </row>
    <row r="738" spans="1:15" ht="15">
      <c r="A738" s="5"/>
      <c r="B738" s="14"/>
      <c r="C738" s="5"/>
      <c r="D738" s="5"/>
      <c r="E738" s="5"/>
      <c r="F738" s="5"/>
      <c r="G738" s="5"/>
      <c r="H738" s="5"/>
      <c r="I738" s="15"/>
      <c r="J738" s="90" t="s">
        <v>130</v>
      </c>
      <c r="K738" s="112"/>
      <c r="L738" s="91"/>
      <c r="M738" s="238"/>
      <c r="N738" s="298"/>
      <c r="O738" s="445"/>
    </row>
    <row r="739" spans="1:15" ht="15">
      <c r="A739" s="5"/>
      <c r="B739" s="14"/>
      <c r="C739" s="5"/>
      <c r="D739" s="5"/>
      <c r="E739" s="5"/>
      <c r="F739" s="5"/>
      <c r="G739" s="5"/>
      <c r="H739" s="5"/>
      <c r="I739" s="15"/>
      <c r="J739" s="92">
        <v>3</v>
      </c>
      <c r="K739" s="93" t="s">
        <v>43</v>
      </c>
      <c r="L739" s="93"/>
      <c r="M739" s="95">
        <f>SUM(M740)</f>
        <v>30000</v>
      </c>
      <c r="N739" s="100">
        <f>SUM(N740)</f>
        <v>30000</v>
      </c>
      <c r="O739" s="446">
        <f aca="true" t="shared" si="34" ref="O739:O744">AVERAGE(N739/M739*100)</f>
        <v>100</v>
      </c>
    </row>
    <row r="740" spans="1:15" ht="15">
      <c r="A740" s="5"/>
      <c r="B740" s="14"/>
      <c r="C740" s="5"/>
      <c r="D740" s="5"/>
      <c r="E740" s="5"/>
      <c r="F740" s="5"/>
      <c r="G740" s="5"/>
      <c r="H740" s="5"/>
      <c r="I740" s="15"/>
      <c r="J740" s="97">
        <v>38</v>
      </c>
      <c r="K740" s="98" t="s">
        <v>31</v>
      </c>
      <c r="L740" s="98"/>
      <c r="M740" s="100">
        <f>SUM(M741)</f>
        <v>30000</v>
      </c>
      <c r="N740" s="100">
        <f>SUM(N741)</f>
        <v>30000</v>
      </c>
      <c r="O740" s="446">
        <f t="shared" si="34"/>
        <v>100</v>
      </c>
    </row>
    <row r="741" spans="1:15" ht="15">
      <c r="A741" s="5"/>
      <c r="B741" s="14"/>
      <c r="C741" s="5"/>
      <c r="D741" s="5"/>
      <c r="E741" s="5"/>
      <c r="F741" s="5"/>
      <c r="G741" s="5"/>
      <c r="H741" s="5"/>
      <c r="I741" s="15"/>
      <c r="J741" s="97">
        <v>381</v>
      </c>
      <c r="K741" s="98" t="s">
        <v>32</v>
      </c>
      <c r="L741" s="98"/>
      <c r="M741" s="100">
        <f>SUM(M742)</f>
        <v>30000</v>
      </c>
      <c r="N741" s="100">
        <v>30000</v>
      </c>
      <c r="O741" s="446">
        <f t="shared" si="34"/>
        <v>100</v>
      </c>
    </row>
    <row r="742" spans="1:15" ht="15">
      <c r="A742" s="5"/>
      <c r="B742" s="14"/>
      <c r="C742" s="5"/>
      <c r="D742" s="5"/>
      <c r="E742" s="5"/>
      <c r="F742" s="5"/>
      <c r="G742" s="5"/>
      <c r="H742" s="5"/>
      <c r="I742" s="15"/>
      <c r="J742" s="97">
        <v>3811</v>
      </c>
      <c r="K742" s="98" t="s">
        <v>32</v>
      </c>
      <c r="L742" s="98"/>
      <c r="M742" s="100">
        <v>30000</v>
      </c>
      <c r="N742" s="100">
        <v>30000</v>
      </c>
      <c r="O742" s="446">
        <f t="shared" si="34"/>
        <v>100</v>
      </c>
    </row>
    <row r="743" spans="1:15" ht="15">
      <c r="A743" s="32"/>
      <c r="B743" s="27"/>
      <c r="C743" s="27"/>
      <c r="D743" s="27"/>
      <c r="E743" s="27"/>
      <c r="F743" s="27"/>
      <c r="G743" s="27"/>
      <c r="H743" s="27"/>
      <c r="I743" s="34" t="s">
        <v>70</v>
      </c>
      <c r="J743" s="281" t="s">
        <v>411</v>
      </c>
      <c r="K743" s="242"/>
      <c r="L743" s="243"/>
      <c r="M743" s="241">
        <f>ABS(M744+M754+M761)</f>
        <v>1015000</v>
      </c>
      <c r="N743" s="241">
        <f>SUM(N744+N754)</f>
        <v>482135</v>
      </c>
      <c r="O743" s="453">
        <f t="shared" si="34"/>
        <v>47.50098522167488</v>
      </c>
    </row>
    <row r="744" spans="1:15" ht="15">
      <c r="A744" s="32"/>
      <c r="B744" s="27"/>
      <c r="C744" s="27"/>
      <c r="D744" s="27"/>
      <c r="E744" s="27"/>
      <c r="F744" s="27"/>
      <c r="G744" s="27"/>
      <c r="H744" s="27"/>
      <c r="I744" s="34"/>
      <c r="J744" s="280" t="s">
        <v>412</v>
      </c>
      <c r="K744" s="125"/>
      <c r="L744" s="126"/>
      <c r="M744" s="127">
        <f>SUM(M747)</f>
        <v>620000</v>
      </c>
      <c r="N744" s="127">
        <f>SUM(N747)</f>
        <v>372135</v>
      </c>
      <c r="O744" s="456">
        <f t="shared" si="34"/>
        <v>60.02177419354838</v>
      </c>
    </row>
    <row r="745" spans="1:15" ht="15">
      <c r="A745" s="32"/>
      <c r="B745" s="27"/>
      <c r="C745" s="27"/>
      <c r="D745" s="27"/>
      <c r="E745" s="27"/>
      <c r="F745" s="27"/>
      <c r="G745" s="27"/>
      <c r="H745" s="27"/>
      <c r="I745" s="34"/>
      <c r="J745" s="218" t="s">
        <v>114</v>
      </c>
      <c r="K745" s="182" t="s">
        <v>164</v>
      </c>
      <c r="L745" s="305"/>
      <c r="M745" s="188"/>
      <c r="N745" s="303"/>
      <c r="O745" s="450"/>
    </row>
    <row r="746" spans="1:15" ht="15">
      <c r="A746" s="32"/>
      <c r="B746" s="27"/>
      <c r="C746" s="27"/>
      <c r="D746" s="27"/>
      <c r="E746" s="27"/>
      <c r="F746" s="27"/>
      <c r="G746" s="27"/>
      <c r="H746" s="27"/>
      <c r="I746" s="34"/>
      <c r="J746" s="295" t="s">
        <v>126</v>
      </c>
      <c r="K746" s="112"/>
      <c r="L746" s="128"/>
      <c r="M746" s="237"/>
      <c r="N746" s="302"/>
      <c r="O746" s="451"/>
    </row>
    <row r="747" spans="1:15" ht="15">
      <c r="A747" s="32"/>
      <c r="B747" s="27"/>
      <c r="C747" s="27"/>
      <c r="D747" s="27"/>
      <c r="E747" s="27"/>
      <c r="F747" s="27"/>
      <c r="G747" s="27"/>
      <c r="H747" s="27"/>
      <c r="I747" s="34"/>
      <c r="J747" s="117">
        <v>4</v>
      </c>
      <c r="K747" s="93" t="s">
        <v>194</v>
      </c>
      <c r="L747" s="94"/>
      <c r="M747" s="100">
        <f>SUM(M751)</f>
        <v>620000</v>
      </c>
      <c r="N747" s="301">
        <f>SUM(N751)</f>
        <v>372135</v>
      </c>
      <c r="O747" s="457">
        <f>AVERAGE(N747/M747*100)</f>
        <v>60.02177419354838</v>
      </c>
    </row>
    <row r="748" spans="1:15" ht="15">
      <c r="A748" s="32"/>
      <c r="B748" s="27"/>
      <c r="C748" s="27"/>
      <c r="D748" s="27"/>
      <c r="E748" s="27"/>
      <c r="F748" s="27"/>
      <c r="G748" s="27"/>
      <c r="H748" s="27"/>
      <c r="I748" s="34"/>
      <c r="J748" s="113">
        <v>41</v>
      </c>
      <c r="K748" s="98" t="s">
        <v>193</v>
      </c>
      <c r="L748" s="98"/>
      <c r="M748" s="100">
        <f>SUM(M749)</f>
        <v>0</v>
      </c>
      <c r="N748" s="100">
        <v>0</v>
      </c>
      <c r="O748" s="457">
        <v>0</v>
      </c>
    </row>
    <row r="749" spans="1:15" ht="15">
      <c r="A749" s="32"/>
      <c r="B749" s="27"/>
      <c r="C749" s="27"/>
      <c r="D749" s="27"/>
      <c r="E749" s="27"/>
      <c r="F749" s="27"/>
      <c r="G749" s="27"/>
      <c r="H749" s="27"/>
      <c r="I749" s="34"/>
      <c r="J749" s="113">
        <v>412</v>
      </c>
      <c r="K749" s="98" t="s">
        <v>134</v>
      </c>
      <c r="L749" s="98"/>
      <c r="M749" s="100">
        <f>SUM(M750)</f>
        <v>0</v>
      </c>
      <c r="N749" s="100">
        <v>0</v>
      </c>
      <c r="O749" s="457">
        <v>0</v>
      </c>
    </row>
    <row r="750" spans="1:15" ht="15">
      <c r="A750" s="32"/>
      <c r="B750" s="27"/>
      <c r="C750" s="27"/>
      <c r="D750" s="27"/>
      <c r="E750" s="27"/>
      <c r="F750" s="27"/>
      <c r="G750" s="27"/>
      <c r="H750" s="27"/>
      <c r="I750" s="34"/>
      <c r="J750" s="113">
        <v>4126</v>
      </c>
      <c r="K750" s="98" t="s">
        <v>226</v>
      </c>
      <c r="L750" s="98"/>
      <c r="M750" s="100">
        <v>0</v>
      </c>
      <c r="N750" s="100">
        <v>0</v>
      </c>
      <c r="O750" s="457">
        <v>0</v>
      </c>
    </row>
    <row r="751" spans="1:15" ht="15">
      <c r="A751" s="32"/>
      <c r="B751" s="27"/>
      <c r="C751" s="27"/>
      <c r="D751" s="27"/>
      <c r="E751" s="27"/>
      <c r="F751" s="27"/>
      <c r="G751" s="27"/>
      <c r="H751" s="27"/>
      <c r="I751" s="34"/>
      <c r="J751" s="113">
        <v>42</v>
      </c>
      <c r="K751" s="107" t="s">
        <v>34</v>
      </c>
      <c r="L751" s="215"/>
      <c r="M751" s="105">
        <f>SUM(M752)</f>
        <v>620000</v>
      </c>
      <c r="N751" s="105">
        <f>SUM(N752)</f>
        <v>372135</v>
      </c>
      <c r="O751" s="457">
        <f>AVERAGE(N751/M751*100)</f>
        <v>60.02177419354838</v>
      </c>
    </row>
    <row r="752" spans="1:15" ht="15">
      <c r="A752" s="32"/>
      <c r="B752" s="27"/>
      <c r="C752" s="27"/>
      <c r="D752" s="27"/>
      <c r="E752" s="27"/>
      <c r="F752" s="27"/>
      <c r="G752" s="27"/>
      <c r="H752" s="27"/>
      <c r="I752" s="34"/>
      <c r="J752" s="113">
        <v>421</v>
      </c>
      <c r="K752" s="107" t="s">
        <v>35</v>
      </c>
      <c r="L752" s="215"/>
      <c r="M752" s="105">
        <f>SUM(M753)</f>
        <v>620000</v>
      </c>
      <c r="N752" s="105">
        <v>372135</v>
      </c>
      <c r="O752" s="457">
        <f>AVERAGE(N752/M752*100)</f>
        <v>60.02177419354838</v>
      </c>
    </row>
    <row r="753" spans="1:15" ht="15">
      <c r="A753" s="32"/>
      <c r="B753" s="27"/>
      <c r="C753" s="27"/>
      <c r="D753" s="27"/>
      <c r="E753" s="27"/>
      <c r="F753" s="27"/>
      <c r="G753" s="27"/>
      <c r="H753" s="27"/>
      <c r="I753" s="34"/>
      <c r="J753" s="113">
        <v>4214</v>
      </c>
      <c r="K753" s="107" t="s">
        <v>225</v>
      </c>
      <c r="L753" s="215"/>
      <c r="M753" s="105">
        <v>620000</v>
      </c>
      <c r="N753" s="105">
        <v>372135</v>
      </c>
      <c r="O753" s="457">
        <f>AVERAGE(N753/M753*100)</f>
        <v>60.02177419354838</v>
      </c>
    </row>
    <row r="754" spans="1:15" ht="15">
      <c r="A754" s="30"/>
      <c r="B754" s="28"/>
      <c r="C754" s="28"/>
      <c r="D754" s="28"/>
      <c r="E754" s="28"/>
      <c r="F754" s="28"/>
      <c r="G754" s="28"/>
      <c r="H754" s="28"/>
      <c r="I754" s="39"/>
      <c r="J754" s="109" t="s">
        <v>67</v>
      </c>
      <c r="K754" s="62" t="s">
        <v>415</v>
      </c>
      <c r="L754" s="124"/>
      <c r="M754" s="86">
        <f>ABS(M757)</f>
        <v>295000</v>
      </c>
      <c r="N754" s="86">
        <f>SUM(N757)</f>
        <v>110000</v>
      </c>
      <c r="O754" s="443">
        <f>AVERAGE(N754/M754*100)</f>
        <v>37.28813559322034</v>
      </c>
    </row>
    <row r="755" spans="1:15" ht="15">
      <c r="A755" s="10"/>
      <c r="B755" s="22"/>
      <c r="C755" s="22"/>
      <c r="D755" s="22"/>
      <c r="E755" s="22"/>
      <c r="F755" s="22"/>
      <c r="G755" s="22"/>
      <c r="H755" s="22"/>
      <c r="I755" s="25"/>
      <c r="J755" s="87" t="s">
        <v>74</v>
      </c>
      <c r="K755" s="88" t="s">
        <v>122</v>
      </c>
      <c r="L755" s="89"/>
      <c r="M755" s="239"/>
      <c r="N755" s="299"/>
      <c r="O755" s="447"/>
    </row>
    <row r="756" spans="1:15" ht="15">
      <c r="A756" s="10"/>
      <c r="B756" s="22"/>
      <c r="C756" s="22"/>
      <c r="D756" s="22"/>
      <c r="E756" s="22"/>
      <c r="F756" s="22"/>
      <c r="G756" s="22"/>
      <c r="H756" s="22"/>
      <c r="I756" s="25"/>
      <c r="J756" s="90" t="s">
        <v>54</v>
      </c>
      <c r="K756" s="112"/>
      <c r="L756" s="112"/>
      <c r="M756" s="238"/>
      <c r="N756" s="298"/>
      <c r="O756" s="445"/>
    </row>
    <row r="757" spans="1:15" ht="15">
      <c r="A757" s="5"/>
      <c r="B757" s="5"/>
      <c r="C757" s="5"/>
      <c r="D757" s="5"/>
      <c r="E757" s="5"/>
      <c r="F757" s="5"/>
      <c r="G757" s="5"/>
      <c r="H757" s="5"/>
      <c r="I757" s="15"/>
      <c r="J757" s="144">
        <v>3</v>
      </c>
      <c r="K757" s="139" t="s">
        <v>43</v>
      </c>
      <c r="L757" s="93"/>
      <c r="M757" s="95">
        <f>ABS(M758)</f>
        <v>295000</v>
      </c>
      <c r="N757" s="100">
        <f>SUM(N759)</f>
        <v>110000</v>
      </c>
      <c r="O757" s="446">
        <f>AVERAGE(N757/M757*100)</f>
        <v>37.28813559322034</v>
      </c>
    </row>
    <row r="758" spans="1:15" ht="15">
      <c r="A758" s="5"/>
      <c r="B758" s="14"/>
      <c r="C758" s="5"/>
      <c r="D758" s="14"/>
      <c r="E758" s="5"/>
      <c r="F758" s="5"/>
      <c r="G758" s="5"/>
      <c r="H758" s="5"/>
      <c r="I758" s="15"/>
      <c r="J758" s="97">
        <v>38</v>
      </c>
      <c r="K758" s="98" t="s">
        <v>31</v>
      </c>
      <c r="L758" s="98"/>
      <c r="M758" s="100">
        <f>ABS(M760)</f>
        <v>295000</v>
      </c>
      <c r="N758" s="100">
        <f>SUM(N759)</f>
        <v>110000</v>
      </c>
      <c r="O758" s="446">
        <f>AVERAGE(N758/M758*100)</f>
        <v>37.28813559322034</v>
      </c>
    </row>
    <row r="759" spans="1:15" ht="15">
      <c r="A759" s="5"/>
      <c r="B759" s="14"/>
      <c r="C759" s="5"/>
      <c r="D759" s="14"/>
      <c r="E759" s="5"/>
      <c r="F759" s="5"/>
      <c r="G759" s="5"/>
      <c r="H759" s="5"/>
      <c r="I759" s="15"/>
      <c r="J759" s="97">
        <v>381</v>
      </c>
      <c r="K759" s="98" t="s">
        <v>32</v>
      </c>
      <c r="L759" s="98"/>
      <c r="M759" s="100">
        <f>SUM(M760)</f>
        <v>295000</v>
      </c>
      <c r="N759" s="100">
        <v>110000</v>
      </c>
      <c r="O759" s="446">
        <f>AVERAGE(N759/M759*100)</f>
        <v>37.28813559322034</v>
      </c>
    </row>
    <row r="760" spans="1:15" ht="15">
      <c r="A760" s="5"/>
      <c r="B760" s="14"/>
      <c r="C760" s="5"/>
      <c r="D760" s="14"/>
      <c r="E760" s="5"/>
      <c r="F760" s="5"/>
      <c r="G760" s="5"/>
      <c r="H760" s="5"/>
      <c r="I760" s="15"/>
      <c r="J760" s="97">
        <v>3811</v>
      </c>
      <c r="K760" s="98" t="s">
        <v>32</v>
      </c>
      <c r="L760" s="98"/>
      <c r="M760" s="100">
        <v>295000</v>
      </c>
      <c r="N760" s="100">
        <v>110000</v>
      </c>
      <c r="O760" s="446">
        <f>AVERAGE(N760/M760*100)</f>
        <v>37.28813559322034</v>
      </c>
    </row>
    <row r="761" spans="1:15" ht="15">
      <c r="A761" s="5"/>
      <c r="B761" s="14"/>
      <c r="C761" s="5"/>
      <c r="D761" s="14"/>
      <c r="E761" s="5"/>
      <c r="F761" s="5"/>
      <c r="G761" s="5"/>
      <c r="H761" s="5"/>
      <c r="I761" s="15"/>
      <c r="J761" s="106" t="s">
        <v>67</v>
      </c>
      <c r="K761" s="62" t="s">
        <v>416</v>
      </c>
      <c r="L761" s="124"/>
      <c r="M761" s="86">
        <f>ABS(M764)</f>
        <v>100000</v>
      </c>
      <c r="N761" s="86">
        <v>0</v>
      </c>
      <c r="O761" s="443">
        <f>AVERAGE(N761/M761*100)</f>
        <v>0</v>
      </c>
    </row>
    <row r="762" spans="1:15" ht="15">
      <c r="A762" s="5"/>
      <c r="B762" s="14"/>
      <c r="C762" s="5"/>
      <c r="D762" s="14"/>
      <c r="E762" s="5"/>
      <c r="F762" s="5"/>
      <c r="G762" s="5"/>
      <c r="H762" s="5"/>
      <c r="I762" s="15"/>
      <c r="J762" s="218" t="s">
        <v>74</v>
      </c>
      <c r="K762" s="88" t="s">
        <v>72</v>
      </c>
      <c r="L762" s="88"/>
      <c r="M762" s="239"/>
      <c r="N762" s="299"/>
      <c r="O762" s="447"/>
    </row>
    <row r="763" spans="1:15" ht="15">
      <c r="A763" s="5"/>
      <c r="B763" s="14"/>
      <c r="C763" s="5"/>
      <c r="D763" s="14"/>
      <c r="E763" s="5"/>
      <c r="F763" s="5"/>
      <c r="G763" s="5"/>
      <c r="H763" s="5"/>
      <c r="I763" s="15"/>
      <c r="J763" s="295" t="s">
        <v>130</v>
      </c>
      <c r="K763" s="112"/>
      <c r="L763" s="112"/>
      <c r="M763" s="238"/>
      <c r="N763" s="298"/>
      <c r="O763" s="445"/>
    </row>
    <row r="764" spans="1:15" ht="15">
      <c r="A764" s="5"/>
      <c r="B764" s="14"/>
      <c r="C764" s="5"/>
      <c r="D764" s="14"/>
      <c r="E764" s="5"/>
      <c r="F764" s="5"/>
      <c r="G764" s="5"/>
      <c r="H764" s="5"/>
      <c r="I764" s="15"/>
      <c r="J764" s="92">
        <v>3</v>
      </c>
      <c r="K764" s="93" t="s">
        <v>3</v>
      </c>
      <c r="L764" s="93"/>
      <c r="M764" s="95">
        <f>ABS(M765)</f>
        <v>100000</v>
      </c>
      <c r="N764" s="100">
        <v>0</v>
      </c>
      <c r="O764" s="446">
        <f>AVERAGE(N764/M764*100)</f>
        <v>0</v>
      </c>
    </row>
    <row r="765" spans="1:15" ht="15">
      <c r="A765" s="5"/>
      <c r="B765" s="14"/>
      <c r="C765" s="5"/>
      <c r="D765" s="14"/>
      <c r="E765" s="5"/>
      <c r="F765" s="5"/>
      <c r="G765" s="5"/>
      <c r="H765" s="5"/>
      <c r="I765" s="15"/>
      <c r="J765" s="97">
        <v>38</v>
      </c>
      <c r="K765" s="98" t="s">
        <v>78</v>
      </c>
      <c r="L765" s="98"/>
      <c r="M765" s="100">
        <f>ABS(M767)</f>
        <v>100000</v>
      </c>
      <c r="N765" s="100">
        <v>0</v>
      </c>
      <c r="O765" s="446">
        <f>AVERAGE(N765/M765*100)</f>
        <v>0</v>
      </c>
    </row>
    <row r="766" spans="1:15" ht="15">
      <c r="A766" s="5"/>
      <c r="B766" s="14"/>
      <c r="C766" s="5"/>
      <c r="D766" s="14"/>
      <c r="E766" s="5"/>
      <c r="F766" s="5"/>
      <c r="G766" s="5"/>
      <c r="H766" s="5"/>
      <c r="I766" s="15"/>
      <c r="J766" s="97">
        <v>381</v>
      </c>
      <c r="K766" s="98" t="s">
        <v>32</v>
      </c>
      <c r="L766" s="98"/>
      <c r="M766" s="100">
        <f>SUM(M767)</f>
        <v>100000</v>
      </c>
      <c r="N766" s="100">
        <v>0</v>
      </c>
      <c r="O766" s="446">
        <f>AVERAGE(N766/M766*100)</f>
        <v>0</v>
      </c>
    </row>
    <row r="767" spans="1:15" ht="15">
      <c r="A767" s="5"/>
      <c r="B767" s="14"/>
      <c r="C767" s="5"/>
      <c r="D767" s="14"/>
      <c r="E767" s="5"/>
      <c r="F767" s="5"/>
      <c r="G767" s="5"/>
      <c r="H767" s="5"/>
      <c r="I767" s="15"/>
      <c r="J767" s="97">
        <v>3811</v>
      </c>
      <c r="K767" s="98" t="s">
        <v>32</v>
      </c>
      <c r="L767" s="98"/>
      <c r="M767" s="100">
        <v>100000</v>
      </c>
      <c r="N767" s="100">
        <v>0</v>
      </c>
      <c r="O767" s="446">
        <f>AVERAGE(N767/M767*100)</f>
        <v>0</v>
      </c>
    </row>
    <row r="769" spans="10:15" ht="15">
      <c r="J769" s="512" t="s">
        <v>421</v>
      </c>
      <c r="K769" s="512"/>
      <c r="L769" s="512"/>
      <c r="M769" s="512"/>
      <c r="N769" s="512"/>
      <c r="O769" s="512"/>
    </row>
    <row r="770" spans="10:15" ht="15">
      <c r="J770" s="552"/>
      <c r="K770" s="552"/>
      <c r="L770" s="552"/>
      <c r="M770" s="552"/>
      <c r="N770" s="552"/>
      <c r="O770" s="552"/>
    </row>
    <row r="771" spans="10:15" ht="32.25" customHeight="1">
      <c r="J771" s="555" t="s">
        <v>527</v>
      </c>
      <c r="K771" s="555"/>
      <c r="L771" s="555"/>
      <c r="M771" s="555"/>
      <c r="N771" s="555"/>
      <c r="O771" s="555"/>
    </row>
    <row r="772" spans="10:15" ht="45" customHeight="1" hidden="1">
      <c r="J772" s="555"/>
      <c r="K772" s="555"/>
      <c r="L772" s="555"/>
      <c r="M772" s="555"/>
      <c r="N772" s="555"/>
      <c r="O772" s="555"/>
    </row>
    <row r="773" spans="10:12" ht="15">
      <c r="J773" s="323"/>
      <c r="K773" s="323"/>
      <c r="L773" s="323"/>
    </row>
    <row r="774" spans="10:12" ht="15">
      <c r="J774" s="323" t="s">
        <v>528</v>
      </c>
      <c r="K774" s="323"/>
      <c r="L774" s="323"/>
    </row>
    <row r="775" spans="10:12" ht="15">
      <c r="J775" s="323" t="s">
        <v>529</v>
      </c>
      <c r="K775" s="324"/>
      <c r="L775" s="324"/>
    </row>
    <row r="776" spans="10:12" ht="15">
      <c r="J776" s="323" t="s">
        <v>530</v>
      </c>
      <c r="K776" s="324"/>
      <c r="L776" s="324"/>
    </row>
    <row r="778" spans="10:15" ht="15">
      <c r="J778" s="553" t="s">
        <v>531</v>
      </c>
      <c r="K778" s="553"/>
      <c r="L778" s="553"/>
      <c r="M778" s="553"/>
      <c r="N778" s="553"/>
      <c r="O778" s="553"/>
    </row>
    <row r="779" spans="10:15" ht="15">
      <c r="J779" s="554" t="s">
        <v>532</v>
      </c>
      <c r="K779" s="554"/>
      <c r="L779" s="554"/>
      <c r="M779" s="554"/>
      <c r="N779" s="554"/>
      <c r="O779" s="554"/>
    </row>
    <row r="780" spans="10:15" ht="15">
      <c r="J780" s="554"/>
      <c r="K780" s="554"/>
      <c r="L780" s="554"/>
      <c r="M780" s="554"/>
      <c r="N780" s="554"/>
      <c r="O780" s="554"/>
    </row>
  </sheetData>
  <sheetProtection/>
  <mergeCells count="33">
    <mergeCell ref="J769:O769"/>
    <mergeCell ref="J770:O770"/>
    <mergeCell ref="J778:O778"/>
    <mergeCell ref="J779:O779"/>
    <mergeCell ref="J780:O780"/>
    <mergeCell ref="J405:L405"/>
    <mergeCell ref="J771:O772"/>
    <mergeCell ref="J384:L384"/>
    <mergeCell ref="A2:A4"/>
    <mergeCell ref="B4:H4"/>
    <mergeCell ref="I3:I4"/>
    <mergeCell ref="J296:L296"/>
    <mergeCell ref="J165:L165"/>
    <mergeCell ref="J140:L140"/>
    <mergeCell ref="J70:L70"/>
    <mergeCell ref="J6:L6"/>
    <mergeCell ref="J7:L7"/>
    <mergeCell ref="J8:L8"/>
    <mergeCell ref="J187:L187"/>
    <mergeCell ref="J285:L285"/>
    <mergeCell ref="J303:L303"/>
    <mergeCell ref="J71:L71"/>
    <mergeCell ref="J287:L287"/>
    <mergeCell ref="J320:L320"/>
    <mergeCell ref="J574:L574"/>
    <mergeCell ref="J560:L560"/>
    <mergeCell ref="J353:L353"/>
    <mergeCell ref="J528:L528"/>
    <mergeCell ref="J360:L360"/>
    <mergeCell ref="J341:L341"/>
    <mergeCell ref="J502:L502"/>
    <mergeCell ref="J521:L521"/>
    <mergeCell ref="J479:L479"/>
  </mergeCells>
  <printOptions gridLines="1"/>
  <pageMargins left="0.7" right="0.7" top="0.75" bottom="0.75" header="0.3" footer="0.3"/>
  <pageSetup horizontalDpi="600" verticalDpi="600" orientation="portrait" paperSize="9" scale="95" r:id="rId1"/>
  <ignoredErrors>
    <ignoredError sqref="N50 N13 M3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18.140625" style="0" customWidth="1"/>
    <col min="3" max="3" width="13.28125" style="0" customWidth="1"/>
    <col min="4" max="4" width="16.7109375" style="0" customWidth="1"/>
    <col min="5" max="5" width="15.140625" style="0" customWidth="1"/>
    <col min="6" max="6" width="15.28125" style="0" customWidth="1"/>
  </cols>
  <sheetData>
    <row r="1" ht="15">
      <c r="A1" s="352" t="s">
        <v>444</v>
      </c>
    </row>
    <row r="2" ht="15">
      <c r="A2" s="352" t="s">
        <v>445</v>
      </c>
    </row>
    <row r="3" ht="15">
      <c r="A3" s="352" t="s">
        <v>446</v>
      </c>
    </row>
    <row r="4" ht="15">
      <c r="C4" s="352" t="s">
        <v>489</v>
      </c>
    </row>
    <row r="7" ht="15">
      <c r="A7" s="352" t="s">
        <v>488</v>
      </c>
    </row>
    <row r="9" spans="1:6" ht="15">
      <c r="A9" s="394"/>
      <c r="B9" s="394"/>
      <c r="C9" s="75"/>
      <c r="D9" s="394"/>
      <c r="E9" s="394"/>
      <c r="F9" s="74"/>
    </row>
    <row r="10" spans="1:6" ht="15">
      <c r="A10" s="395" t="s">
        <v>63</v>
      </c>
      <c r="B10" s="396" t="s">
        <v>65</v>
      </c>
      <c r="C10" s="77"/>
      <c r="D10" s="397" t="s">
        <v>449</v>
      </c>
      <c r="E10" s="397" t="s">
        <v>485</v>
      </c>
      <c r="F10" s="186" t="s">
        <v>426</v>
      </c>
    </row>
    <row r="11" spans="1:6" ht="15">
      <c r="A11" s="398" t="s">
        <v>64</v>
      </c>
      <c r="B11" s="399"/>
      <c r="C11" s="400"/>
      <c r="D11" s="397" t="s">
        <v>259</v>
      </c>
      <c r="E11" s="397" t="s">
        <v>259</v>
      </c>
      <c r="F11" s="186" t="s">
        <v>427</v>
      </c>
    </row>
    <row r="12" spans="1:6" ht="15">
      <c r="A12" s="401"/>
      <c r="B12" s="402"/>
      <c r="C12" s="403"/>
      <c r="D12" s="404">
        <v>1</v>
      </c>
      <c r="E12" s="404">
        <v>2</v>
      </c>
      <c r="F12" s="187"/>
    </row>
    <row r="13" spans="1:6" ht="15">
      <c r="A13" s="80" t="s">
        <v>66</v>
      </c>
      <c r="B13" s="81"/>
      <c r="C13" s="81"/>
      <c r="D13" s="170">
        <f>AVERAGE(D14+D16)</f>
        <v>31183500</v>
      </c>
      <c r="E13" s="170">
        <f>AVERAGE(E14+E16)</f>
        <v>7444184</v>
      </c>
      <c r="F13" s="405">
        <v>24</v>
      </c>
    </row>
    <row r="14" spans="1:6" ht="15">
      <c r="A14" s="547" t="s">
        <v>486</v>
      </c>
      <c r="B14" s="547"/>
      <c r="C14" s="556"/>
      <c r="D14" s="169">
        <v>655000</v>
      </c>
      <c r="E14" s="169">
        <v>237222</v>
      </c>
      <c r="F14" s="406">
        <v>36</v>
      </c>
    </row>
    <row r="15" spans="1:6" ht="15">
      <c r="A15" s="407"/>
      <c r="B15" s="407"/>
      <c r="C15" s="407"/>
      <c r="D15" s="408"/>
      <c r="E15" s="408"/>
      <c r="F15" s="409"/>
    </row>
    <row r="16" spans="1:6" ht="15">
      <c r="A16" s="547" t="s">
        <v>487</v>
      </c>
      <c r="B16" s="547"/>
      <c r="C16" s="547"/>
      <c r="D16" s="169">
        <v>30528500</v>
      </c>
      <c r="E16" s="169">
        <v>7206962</v>
      </c>
      <c r="F16" s="406">
        <v>23</v>
      </c>
    </row>
  </sheetData>
  <sheetProtection/>
  <mergeCells count="2">
    <mergeCell ref="A14:C14"/>
    <mergeCell ref="A16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U33" sqref="U33"/>
    </sheetView>
  </sheetViews>
  <sheetFormatPr defaultColWidth="9.140625" defaultRowHeight="15"/>
  <cols>
    <col min="6" max="6" width="8.57421875" style="0" customWidth="1"/>
    <col min="7" max="12" width="9.140625" style="0" hidden="1" customWidth="1"/>
    <col min="14" max="14" width="10.140625" style="0" bestFit="1" customWidth="1"/>
    <col min="17" max="17" width="12.140625" style="0" customWidth="1"/>
    <col min="18" max="18" width="3.140625" style="0" customWidth="1"/>
  </cols>
  <sheetData>
    <row r="1" ht="15">
      <c r="A1" s="352" t="s">
        <v>444</v>
      </c>
    </row>
    <row r="2" ht="15">
      <c r="A2" s="352" t="s">
        <v>445</v>
      </c>
    </row>
    <row r="3" ht="15">
      <c r="A3" s="352" t="s">
        <v>446</v>
      </c>
    </row>
    <row r="4" ht="15">
      <c r="A4" s="5"/>
    </row>
    <row r="5" spans="1:18" ht="15">
      <c r="A5" s="614" t="s">
        <v>463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355"/>
    </row>
    <row r="6" spans="1:18" ht="15">
      <c r="A6" s="616" t="s">
        <v>461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423"/>
    </row>
    <row r="7" spans="1:18" ht="15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8"/>
    </row>
    <row r="8" spans="1:18" ht="15">
      <c r="A8" s="611" t="s">
        <v>464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618" t="s">
        <v>483</v>
      </c>
      <c r="N8" s="619"/>
      <c r="O8" s="618" t="s">
        <v>482</v>
      </c>
      <c r="P8" s="619"/>
      <c r="Q8" s="618" t="s">
        <v>465</v>
      </c>
      <c r="R8" s="619"/>
    </row>
    <row r="9" spans="1:18" ht="15">
      <c r="A9" s="611" t="s">
        <v>466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611">
        <v>1</v>
      </c>
      <c r="N9" s="580"/>
      <c r="O9" s="611">
        <v>2</v>
      </c>
      <c r="P9" s="580"/>
      <c r="Q9" s="611">
        <v>3</v>
      </c>
      <c r="R9" s="580"/>
    </row>
    <row r="10" spans="1:18" ht="15">
      <c r="A10" s="579" t="s">
        <v>467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1">
        <f>SUM(M13+M19+M21+M11)</f>
        <v>19464870</v>
      </c>
      <c r="N10" s="580"/>
      <c r="O10" s="581">
        <f>SUM(O11+O13+O19+O21)</f>
        <v>7227173</v>
      </c>
      <c r="P10" s="580"/>
      <c r="Q10" s="612">
        <f aca="true" t="shared" si="0" ref="Q10:Q19">AVERAGE(O10/M10*100)</f>
        <v>37.129315531005346</v>
      </c>
      <c r="R10" s="613"/>
    </row>
    <row r="11" spans="1:18" ht="15">
      <c r="A11" s="573" t="s">
        <v>468</v>
      </c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5">
        <v>8492550</v>
      </c>
      <c r="N11" s="576"/>
      <c r="O11" s="575">
        <v>2953267</v>
      </c>
      <c r="P11" s="576"/>
      <c r="Q11" s="610">
        <f t="shared" si="0"/>
        <v>34.774796733607694</v>
      </c>
      <c r="R11" s="596"/>
    </row>
    <row r="12" spans="1:18" ht="15">
      <c r="A12" s="604" t="s">
        <v>469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6">
        <v>7681360</v>
      </c>
      <c r="N12" s="607"/>
      <c r="O12" s="606">
        <v>2672940</v>
      </c>
      <c r="P12" s="607"/>
      <c r="Q12" s="608">
        <f t="shared" si="0"/>
        <v>34.79774414947353</v>
      </c>
      <c r="R12" s="609"/>
    </row>
    <row r="13" spans="1:18" ht="15">
      <c r="A13" s="573" t="s">
        <v>470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5">
        <f>SUM(M14+M15+M16+M17+M18)</f>
        <v>5199820</v>
      </c>
      <c r="N13" s="576"/>
      <c r="O13" s="575">
        <f>SUM(O14+O15+O16+O17+O18)</f>
        <v>2257102</v>
      </c>
      <c r="P13" s="576"/>
      <c r="Q13" s="610">
        <f t="shared" si="0"/>
        <v>43.40731025304722</v>
      </c>
      <c r="R13" s="596"/>
    </row>
    <row r="14" spans="1:18" ht="15">
      <c r="A14" s="604" t="s">
        <v>471</v>
      </c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6">
        <v>1000000</v>
      </c>
      <c r="N14" s="607"/>
      <c r="O14" s="606">
        <v>501626</v>
      </c>
      <c r="P14" s="607"/>
      <c r="Q14" s="608">
        <f t="shared" si="0"/>
        <v>50.162600000000005</v>
      </c>
      <c r="R14" s="609"/>
    </row>
    <row r="15" spans="1:18" ht="15">
      <c r="A15" s="604" t="s">
        <v>472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6">
        <v>2500000</v>
      </c>
      <c r="N15" s="607"/>
      <c r="O15" s="606">
        <v>1188580</v>
      </c>
      <c r="P15" s="607"/>
      <c r="Q15" s="608">
        <f t="shared" si="0"/>
        <v>47.5432</v>
      </c>
      <c r="R15" s="609"/>
    </row>
    <row r="16" spans="1:18" ht="15">
      <c r="A16" s="604" t="s">
        <v>473</v>
      </c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6">
        <v>1500000</v>
      </c>
      <c r="N16" s="607"/>
      <c r="O16" s="606">
        <v>528830</v>
      </c>
      <c r="P16" s="607"/>
      <c r="Q16" s="608">
        <f t="shared" si="0"/>
        <v>35.25533333333333</v>
      </c>
      <c r="R16" s="609"/>
    </row>
    <row r="17" spans="1:18" ht="15">
      <c r="A17" s="604" t="s">
        <v>474</v>
      </c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6">
        <v>99820</v>
      </c>
      <c r="N17" s="607"/>
      <c r="O17" s="606">
        <v>24633</v>
      </c>
      <c r="P17" s="607"/>
      <c r="Q17" s="608">
        <f t="shared" si="0"/>
        <v>24.677419354838708</v>
      </c>
      <c r="R17" s="609"/>
    </row>
    <row r="18" spans="1:18" ht="15">
      <c r="A18" s="604" t="s">
        <v>475</v>
      </c>
      <c r="B18" s="605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6">
        <v>100000</v>
      </c>
      <c r="N18" s="607"/>
      <c r="O18" s="606">
        <v>13433</v>
      </c>
      <c r="P18" s="607"/>
      <c r="Q18" s="608">
        <f t="shared" si="0"/>
        <v>13.433</v>
      </c>
      <c r="R18" s="609"/>
    </row>
    <row r="19" spans="1:18" ht="15">
      <c r="A19" s="585" t="s">
        <v>476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7">
        <v>5692500</v>
      </c>
      <c r="N19" s="588"/>
      <c r="O19" s="587">
        <v>1956804</v>
      </c>
      <c r="P19" s="588"/>
      <c r="Q19" s="602">
        <f t="shared" si="0"/>
        <v>34.37512516469038</v>
      </c>
      <c r="R19" s="596"/>
    </row>
    <row r="20" spans="1:18" ht="15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90"/>
      <c r="N20" s="391"/>
      <c r="O20" s="390"/>
      <c r="P20" s="391"/>
      <c r="Q20" s="427"/>
      <c r="R20" s="429"/>
    </row>
    <row r="21" spans="1:18" ht="15">
      <c r="A21" s="567" t="s">
        <v>477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9">
        <v>80000</v>
      </c>
      <c r="N21" s="570"/>
      <c r="O21" s="569">
        <v>60000</v>
      </c>
      <c r="P21" s="570"/>
      <c r="Q21" s="603">
        <f>AVERAGE(O21/M21*100)</f>
        <v>75</v>
      </c>
      <c r="R21" s="596"/>
    </row>
    <row r="22" spans="1:18" ht="15">
      <c r="A22" s="388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90"/>
      <c r="N22" s="391"/>
      <c r="O22" s="390"/>
      <c r="P22" s="391"/>
      <c r="Q22" s="427"/>
      <c r="R22" s="429"/>
    </row>
    <row r="23" spans="1:18" ht="15">
      <c r="A23" s="591" t="s">
        <v>478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3">
        <v>11500000</v>
      </c>
      <c r="N23" s="594"/>
      <c r="O23" s="593">
        <v>0</v>
      </c>
      <c r="P23" s="594"/>
      <c r="Q23" s="595">
        <f>AVERAGE(O23/M23*100)</f>
        <v>0</v>
      </c>
      <c r="R23" s="596"/>
    </row>
    <row r="24" spans="1:18" ht="15">
      <c r="A24" s="597" t="s">
        <v>479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9"/>
      <c r="N24" s="598"/>
      <c r="O24" s="599"/>
      <c r="P24" s="598"/>
      <c r="Q24" s="600"/>
      <c r="R24" s="601"/>
    </row>
    <row r="25" spans="1:18" ht="15">
      <c r="A25" s="579" t="s">
        <v>480</v>
      </c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1">
        <f>AVERAGE(M26+M28+M30+N32)</f>
        <v>31183500</v>
      </c>
      <c r="N25" s="582"/>
      <c r="O25" s="581">
        <f>AVERAGE(O26+O28+O30+P32)</f>
        <v>7444184</v>
      </c>
      <c r="P25" s="582"/>
      <c r="Q25" s="583">
        <f>AVERAGE(O25/M25*100)</f>
        <v>23.87218881780429</v>
      </c>
      <c r="R25" s="584"/>
    </row>
    <row r="26" spans="1:18" ht="15">
      <c r="A26" s="585" t="s">
        <v>468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7">
        <v>10024000</v>
      </c>
      <c r="N26" s="588"/>
      <c r="O26" s="587">
        <v>4017344</v>
      </c>
      <c r="P26" s="588"/>
      <c r="Q26" s="589">
        <f>AVERAGE(O26/M26*100)</f>
        <v>40.077254588986435</v>
      </c>
      <c r="R26" s="590"/>
    </row>
    <row r="27" spans="1:18" ht="15">
      <c r="A27" s="388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90"/>
      <c r="N27" s="391"/>
      <c r="O27" s="390"/>
      <c r="P27" s="391"/>
      <c r="Q27" s="392"/>
      <c r="R27" s="430"/>
    </row>
    <row r="28" spans="1:18" ht="15">
      <c r="A28" s="567" t="s">
        <v>470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9">
        <v>3967000</v>
      </c>
      <c r="N28" s="570"/>
      <c r="O28" s="569">
        <v>1433570</v>
      </c>
      <c r="P28" s="570"/>
      <c r="Q28" s="571">
        <f>AVERAGE(O28/M28*100)</f>
        <v>36.13738341315856</v>
      </c>
      <c r="R28" s="572"/>
    </row>
    <row r="29" spans="1:18" ht="15">
      <c r="A29" s="388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90"/>
      <c r="N29" s="391"/>
      <c r="O29" s="390"/>
      <c r="P29" s="391"/>
      <c r="Q29" s="392"/>
      <c r="R29" s="430"/>
    </row>
    <row r="30" spans="1:18" ht="15">
      <c r="A30" s="573" t="s">
        <v>476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5">
        <v>5692500</v>
      </c>
      <c r="N30" s="576"/>
      <c r="O30" s="575">
        <v>1993270</v>
      </c>
      <c r="P30" s="576"/>
      <c r="Q30" s="577">
        <f>AVERAGE(O30/M30*100)</f>
        <v>35.0157224418094</v>
      </c>
      <c r="R30" s="578"/>
    </row>
    <row r="31" spans="1:18" ht="15">
      <c r="A31" s="410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2"/>
      <c r="N31" s="413"/>
      <c r="O31" s="412"/>
      <c r="P31" s="413"/>
      <c r="Q31" s="414"/>
      <c r="R31" s="431"/>
    </row>
    <row r="32" spans="1:18" ht="15">
      <c r="A32" s="418" t="s">
        <v>478</v>
      </c>
      <c r="B32" s="419"/>
      <c r="C32" s="419"/>
      <c r="D32" s="419"/>
      <c r="E32" s="419"/>
      <c r="F32" s="433"/>
      <c r="G32" s="419"/>
      <c r="H32" s="419"/>
      <c r="I32" s="419"/>
      <c r="J32" s="419"/>
      <c r="K32" s="419"/>
      <c r="L32" s="419"/>
      <c r="M32" s="420"/>
      <c r="N32" s="421">
        <v>11500000</v>
      </c>
      <c r="O32" s="416"/>
      <c r="P32" s="417">
        <v>0</v>
      </c>
      <c r="Q32" s="557">
        <v>0</v>
      </c>
      <c r="R32" s="558"/>
    </row>
    <row r="33" spans="1:18" ht="15">
      <c r="A33" s="388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0"/>
      <c r="N33" s="391"/>
      <c r="O33" s="390"/>
      <c r="P33" s="391"/>
      <c r="Q33" s="415"/>
      <c r="R33" s="432"/>
    </row>
    <row r="34" spans="1:18" ht="15">
      <c r="A34" s="561" t="s">
        <v>481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3">
        <v>208630</v>
      </c>
      <c r="N34" s="564"/>
      <c r="O34" s="565">
        <v>208627</v>
      </c>
      <c r="P34" s="566"/>
      <c r="Q34" s="559">
        <f>AVERAGE(O34/M34*100)</f>
        <v>99.99856204764416</v>
      </c>
      <c r="R34" s="560"/>
    </row>
  </sheetData>
  <sheetProtection/>
  <mergeCells count="83">
    <mergeCell ref="A5:Q5"/>
    <mergeCell ref="A6:Q6"/>
    <mergeCell ref="A8:L8"/>
    <mergeCell ref="M8:N8"/>
    <mergeCell ref="O8:P8"/>
    <mergeCell ref="Q8:R8"/>
    <mergeCell ref="A9:L9"/>
    <mergeCell ref="M9:N9"/>
    <mergeCell ref="O9:P9"/>
    <mergeCell ref="Q9:R9"/>
    <mergeCell ref="A10:L10"/>
    <mergeCell ref="M10:N10"/>
    <mergeCell ref="O10:P10"/>
    <mergeCell ref="Q10:R10"/>
    <mergeCell ref="A11:L11"/>
    <mergeCell ref="M11:N11"/>
    <mergeCell ref="O11:P11"/>
    <mergeCell ref="Q11:R11"/>
    <mergeCell ref="A12:L12"/>
    <mergeCell ref="M12:N12"/>
    <mergeCell ref="O12:P12"/>
    <mergeCell ref="Q12:R12"/>
    <mergeCell ref="A13:L13"/>
    <mergeCell ref="M13:N13"/>
    <mergeCell ref="O13:P13"/>
    <mergeCell ref="Q13:R13"/>
    <mergeCell ref="A14:L14"/>
    <mergeCell ref="M14:N14"/>
    <mergeCell ref="O14:P14"/>
    <mergeCell ref="Q14:R14"/>
    <mergeCell ref="A15:L15"/>
    <mergeCell ref="M15:N15"/>
    <mergeCell ref="O15:P15"/>
    <mergeCell ref="Q15:R15"/>
    <mergeCell ref="A16:L16"/>
    <mergeCell ref="M16:N16"/>
    <mergeCell ref="O16:P16"/>
    <mergeCell ref="Q16:R16"/>
    <mergeCell ref="A17:L17"/>
    <mergeCell ref="M17:N17"/>
    <mergeCell ref="O17:P17"/>
    <mergeCell ref="Q17:R17"/>
    <mergeCell ref="A18:L18"/>
    <mergeCell ref="M18:N18"/>
    <mergeCell ref="O18:P18"/>
    <mergeCell ref="Q18:R18"/>
    <mergeCell ref="A19:L19"/>
    <mergeCell ref="M19:N19"/>
    <mergeCell ref="O19:P19"/>
    <mergeCell ref="Q19:R19"/>
    <mergeCell ref="A21:L21"/>
    <mergeCell ref="M21:N21"/>
    <mergeCell ref="O21:P21"/>
    <mergeCell ref="Q21:R21"/>
    <mergeCell ref="Q26:R26"/>
    <mergeCell ref="A23:L23"/>
    <mergeCell ref="M23:N23"/>
    <mergeCell ref="O23:P23"/>
    <mergeCell ref="Q23:R23"/>
    <mergeCell ref="A24:L24"/>
    <mergeCell ref="M24:N24"/>
    <mergeCell ref="O24:P24"/>
    <mergeCell ref="Q24:R24"/>
    <mergeCell ref="M30:N30"/>
    <mergeCell ref="O30:P30"/>
    <mergeCell ref="Q30:R30"/>
    <mergeCell ref="A25:L25"/>
    <mergeCell ref="M25:N25"/>
    <mergeCell ref="O25:P25"/>
    <mergeCell ref="Q25:R25"/>
    <mergeCell ref="A26:L26"/>
    <mergeCell ref="M26:N26"/>
    <mergeCell ref="O26:P26"/>
    <mergeCell ref="Q32:R32"/>
    <mergeCell ref="Q34:R34"/>
    <mergeCell ref="A34:L34"/>
    <mergeCell ref="M34:N34"/>
    <mergeCell ref="O34:P34"/>
    <mergeCell ref="A28:L28"/>
    <mergeCell ref="M28:N28"/>
    <mergeCell ref="O28:P28"/>
    <mergeCell ref="Q28:R28"/>
    <mergeCell ref="A30:L30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64.8515625" style="0" customWidth="1"/>
    <col min="2" max="2" width="17.7109375" style="0" customWidth="1"/>
    <col min="3" max="3" width="18.140625" style="0" customWidth="1"/>
    <col min="4" max="4" width="8.00390625" style="0" customWidth="1"/>
  </cols>
  <sheetData>
    <row r="1" ht="15">
      <c r="A1" s="352" t="s">
        <v>444</v>
      </c>
    </row>
    <row r="2" ht="15">
      <c r="A2" s="352" t="s">
        <v>445</v>
      </c>
    </row>
    <row r="3" ht="15">
      <c r="A3" s="352" t="s">
        <v>446</v>
      </c>
    </row>
    <row r="4" spans="1:4" ht="15">
      <c r="A4" s="353"/>
      <c r="B4" s="354"/>
      <c r="C4" s="354"/>
      <c r="D4" s="355"/>
    </row>
    <row r="5" spans="1:4" ht="15">
      <c r="A5" s="616" t="s">
        <v>447</v>
      </c>
      <c r="B5" s="617"/>
      <c r="C5" s="617"/>
      <c r="D5" s="620"/>
    </row>
    <row r="6" spans="1:4" ht="15">
      <c r="A6" s="616" t="s">
        <v>461</v>
      </c>
      <c r="B6" s="617"/>
      <c r="C6" s="617"/>
      <c r="D6" s="620"/>
    </row>
    <row r="7" spans="1:4" ht="15">
      <c r="A7" s="356"/>
      <c r="B7" s="357"/>
      <c r="C7" s="357"/>
      <c r="D7" s="358"/>
    </row>
    <row r="8" spans="1:4" ht="30">
      <c r="A8" s="359" t="s">
        <v>448</v>
      </c>
      <c r="B8" s="360" t="s">
        <v>449</v>
      </c>
      <c r="C8" s="360" t="s">
        <v>462</v>
      </c>
      <c r="D8" s="360" t="s">
        <v>450</v>
      </c>
    </row>
    <row r="9" spans="1:4" ht="15">
      <c r="A9" s="359"/>
      <c r="B9" s="359">
        <v>1</v>
      </c>
      <c r="C9" s="359">
        <v>2</v>
      </c>
      <c r="D9" s="359">
        <v>3</v>
      </c>
    </row>
    <row r="10" spans="1:4" ht="15">
      <c r="A10" s="361" t="s">
        <v>451</v>
      </c>
      <c r="B10" s="362">
        <f>SUM(B11+B13+B15+B17+B19+B23+B25+B27+B21)</f>
        <v>31183500</v>
      </c>
      <c r="C10" s="362">
        <f>SUM(C11+C13+C15+C17+C19+C23+C25+C27+C21)</f>
        <v>7444184</v>
      </c>
      <c r="D10" s="363">
        <f>AVERAGE(C10/B10*100)</f>
        <v>23.87218881780429</v>
      </c>
    </row>
    <row r="11" spans="1:4" ht="15">
      <c r="A11" s="364" t="s">
        <v>452</v>
      </c>
      <c r="B11" s="365">
        <v>3131000</v>
      </c>
      <c r="C11" s="365">
        <v>1607336</v>
      </c>
      <c r="D11" s="366">
        <f>AVERAGE(C11/B11*100)</f>
        <v>51.33618652187799</v>
      </c>
    </row>
    <row r="12" spans="1:4" ht="15">
      <c r="A12" s="367"/>
      <c r="B12" s="368"/>
      <c r="C12" s="368"/>
      <c r="D12" s="369"/>
    </row>
    <row r="13" spans="1:4" ht="15">
      <c r="A13" s="370" t="s">
        <v>453</v>
      </c>
      <c r="B13" s="371">
        <v>200000</v>
      </c>
      <c r="C13" s="371">
        <v>67500</v>
      </c>
      <c r="D13" s="372">
        <f>AVERAGE(C13/B13*100)</f>
        <v>33.75</v>
      </c>
    </row>
    <row r="14" spans="1:4" ht="15">
      <c r="A14" s="373"/>
      <c r="B14" s="374"/>
      <c r="C14" s="374"/>
      <c r="D14" s="375"/>
    </row>
    <row r="15" spans="1:4" ht="15">
      <c r="A15" s="376" t="s">
        <v>454</v>
      </c>
      <c r="B15" s="377">
        <v>1610000</v>
      </c>
      <c r="C15" s="377">
        <v>129699</v>
      </c>
      <c r="D15" s="378">
        <f>AVERAGE(C15/B15*100)</f>
        <v>8.055838509316771</v>
      </c>
    </row>
    <row r="16" spans="1:4" ht="15">
      <c r="A16" s="379"/>
      <c r="B16" s="380"/>
      <c r="C16" s="380"/>
      <c r="D16" s="381"/>
    </row>
    <row r="17" spans="1:4" ht="15">
      <c r="A17" s="370" t="s">
        <v>455</v>
      </c>
      <c r="B17" s="371">
        <v>350000</v>
      </c>
      <c r="C17" s="371">
        <v>100000</v>
      </c>
      <c r="D17" s="372">
        <f>AVERAGE(C17/B17*100)</f>
        <v>28.57142857142857</v>
      </c>
    </row>
    <row r="18" spans="1:4" ht="15">
      <c r="A18" s="367"/>
      <c r="B18" s="368"/>
      <c r="C18" s="368"/>
      <c r="D18" s="369"/>
    </row>
    <row r="19" spans="1:4" ht="15">
      <c r="A19" s="370" t="s">
        <v>456</v>
      </c>
      <c r="B19" s="371">
        <v>10704000</v>
      </c>
      <c r="C19" s="371">
        <v>2480707</v>
      </c>
      <c r="D19" s="372">
        <f>AVERAGE(C19/B19*100)</f>
        <v>23.175513826606874</v>
      </c>
    </row>
    <row r="20" spans="1:4" ht="15">
      <c r="A20" s="367"/>
      <c r="B20" s="368"/>
      <c r="C20" s="368"/>
      <c r="D20" s="369"/>
    </row>
    <row r="21" spans="1:4" ht="15">
      <c r="A21" s="376" t="s">
        <v>457</v>
      </c>
      <c r="B21" s="377">
        <v>0</v>
      </c>
      <c r="C21" s="377">
        <v>0</v>
      </c>
      <c r="D21" s="378">
        <v>0</v>
      </c>
    </row>
    <row r="22" spans="1:4" ht="15">
      <c r="A22" s="382"/>
      <c r="B22" s="383"/>
      <c r="C22" s="383"/>
      <c r="D22" s="384"/>
    </row>
    <row r="23" spans="1:4" ht="15">
      <c r="A23" s="376" t="s">
        <v>458</v>
      </c>
      <c r="B23" s="377">
        <v>3575000</v>
      </c>
      <c r="C23" s="377">
        <v>602979</v>
      </c>
      <c r="D23" s="378">
        <f>AVERAGE(C23/B23*100)</f>
        <v>16.866545454545452</v>
      </c>
    </row>
    <row r="24" spans="1:4" ht="15">
      <c r="A24" s="367"/>
      <c r="B24" s="368"/>
      <c r="C24" s="368"/>
      <c r="D24" s="369"/>
    </row>
    <row r="25" spans="1:4" ht="15">
      <c r="A25" s="370" t="s">
        <v>459</v>
      </c>
      <c r="B25" s="371">
        <v>11208000</v>
      </c>
      <c r="C25" s="371">
        <v>2370811</v>
      </c>
      <c r="D25" s="372">
        <f>AVERAGE(C25/B25*100)</f>
        <v>21.152846181299072</v>
      </c>
    </row>
    <row r="26" spans="1:4" ht="15">
      <c r="A26" s="367"/>
      <c r="B26" s="368"/>
      <c r="C26" s="368"/>
      <c r="D26" s="369"/>
    </row>
    <row r="27" spans="1:4" ht="15">
      <c r="A27" s="385" t="s">
        <v>460</v>
      </c>
      <c r="B27" s="386">
        <v>405500</v>
      </c>
      <c r="C27" s="386">
        <v>85152</v>
      </c>
      <c r="D27" s="387">
        <f>AVERAGE(C27/B27*100)</f>
        <v>20.99926017262639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L17" sqref="L17"/>
    </sheetView>
  </sheetViews>
  <sheetFormatPr defaultColWidth="9.140625" defaultRowHeight="15"/>
  <cols>
    <col min="2" max="2" width="12.57421875" style="0" customWidth="1"/>
    <col min="3" max="3" width="14.00390625" style="0" customWidth="1"/>
    <col min="4" max="4" width="14.421875" style="0" customWidth="1"/>
    <col min="5" max="5" width="14.57421875" style="0" customWidth="1"/>
    <col min="6" max="6" width="13.7109375" style="0" customWidth="1"/>
    <col min="7" max="7" width="9.140625" style="0" customWidth="1"/>
    <col min="8" max="8" width="13.57421875" style="0" customWidth="1"/>
    <col min="9" max="9" width="11.140625" style="0" customWidth="1"/>
    <col min="10" max="10" width="12.8515625" style="0" customWidth="1"/>
    <col min="11" max="11" width="13.00390625" style="0" customWidth="1"/>
  </cols>
  <sheetData>
    <row r="1" ht="15">
      <c r="A1" s="352" t="s">
        <v>444</v>
      </c>
    </row>
    <row r="2" ht="15">
      <c r="A2" s="352" t="s">
        <v>445</v>
      </c>
    </row>
    <row r="3" ht="15">
      <c r="A3" s="352" t="s">
        <v>446</v>
      </c>
    </row>
    <row r="5" spans="1:11" ht="15">
      <c r="A5" s="353"/>
      <c r="B5" s="354"/>
      <c r="C5" s="615" t="s">
        <v>492</v>
      </c>
      <c r="D5" s="615"/>
      <c r="E5" s="615"/>
      <c r="F5" s="615"/>
      <c r="G5" s="615"/>
      <c r="H5" s="615"/>
      <c r="I5" s="615"/>
      <c r="J5" s="354"/>
      <c r="K5" s="355"/>
    </row>
    <row r="6" spans="1:11" ht="15">
      <c r="A6" s="422"/>
      <c r="B6" s="5"/>
      <c r="C6" s="617" t="s">
        <v>493</v>
      </c>
      <c r="D6" s="617"/>
      <c r="E6" s="617"/>
      <c r="F6" s="617"/>
      <c r="G6" s="617"/>
      <c r="H6" s="617"/>
      <c r="I6" s="617"/>
      <c r="J6" s="5"/>
      <c r="K6" s="423"/>
    </row>
    <row r="7" spans="1:11" ht="15">
      <c r="A7" s="422"/>
      <c r="B7" s="5"/>
      <c r="C7" s="617" t="s">
        <v>509</v>
      </c>
      <c r="D7" s="617"/>
      <c r="E7" s="617"/>
      <c r="F7" s="617"/>
      <c r="G7" s="617"/>
      <c r="H7" s="617"/>
      <c r="I7" s="617"/>
      <c r="J7" s="5"/>
      <c r="K7" s="423"/>
    </row>
    <row r="8" spans="1:11" ht="15">
      <c r="A8" s="356"/>
      <c r="B8" s="357"/>
      <c r="C8" s="357"/>
      <c r="D8" s="357"/>
      <c r="E8" s="357"/>
      <c r="F8" s="357"/>
      <c r="G8" s="357"/>
      <c r="H8" s="357"/>
      <c r="I8" s="357"/>
      <c r="J8" s="357"/>
      <c r="K8" s="358"/>
    </row>
    <row r="9" spans="1:11" ht="105">
      <c r="A9" s="424" t="s">
        <v>494</v>
      </c>
      <c r="B9" s="424" t="s">
        <v>495</v>
      </c>
      <c r="C9" s="424" t="s">
        <v>496</v>
      </c>
      <c r="D9" s="424" t="s">
        <v>497</v>
      </c>
      <c r="E9" s="424" t="s">
        <v>498</v>
      </c>
      <c r="F9" s="424" t="s">
        <v>499</v>
      </c>
      <c r="G9" s="424" t="s">
        <v>500</v>
      </c>
      <c r="H9" s="424" t="s">
        <v>501</v>
      </c>
      <c r="I9" s="424" t="s">
        <v>502</v>
      </c>
      <c r="J9" s="424" t="s">
        <v>503</v>
      </c>
      <c r="K9" s="424" t="s">
        <v>504</v>
      </c>
    </row>
    <row r="10" spans="1:11" ht="15">
      <c r="A10" s="425" t="s">
        <v>505</v>
      </c>
      <c r="B10" s="426" t="s">
        <v>506</v>
      </c>
      <c r="C10" s="426" t="s">
        <v>507</v>
      </c>
      <c r="D10" s="426" t="s">
        <v>507</v>
      </c>
      <c r="E10" s="426" t="s">
        <v>507</v>
      </c>
      <c r="F10" s="426" t="s">
        <v>507</v>
      </c>
      <c r="G10" s="426" t="s">
        <v>507</v>
      </c>
      <c r="H10" s="426" t="s">
        <v>508</v>
      </c>
      <c r="I10" s="426" t="s">
        <v>507</v>
      </c>
      <c r="J10" s="426" t="s">
        <v>508</v>
      </c>
      <c r="K10" s="426" t="s">
        <v>507</v>
      </c>
    </row>
    <row r="14" ht="15">
      <c r="A14" t="s">
        <v>510</v>
      </c>
    </row>
  </sheetData>
  <sheetProtection/>
  <mergeCells count="3">
    <mergeCell ref="C5:I5"/>
    <mergeCell ref="C6:I6"/>
    <mergeCell ref="C7:I7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"/>
  <sheetViews>
    <sheetView zoomScalePageLayoutView="0" workbookViewId="0" topLeftCell="A1">
      <selection activeCell="S33" sqref="S33"/>
    </sheetView>
  </sheetViews>
  <sheetFormatPr defaultColWidth="9.140625" defaultRowHeight="15"/>
  <sheetData>
    <row r="2" spans="2:9" ht="15">
      <c r="B2" s="621" t="s">
        <v>522</v>
      </c>
      <c r="C2" s="621"/>
      <c r="D2" s="621"/>
      <c r="E2" s="621"/>
      <c r="F2" s="621"/>
      <c r="G2" s="621"/>
      <c r="H2" s="621"/>
      <c r="I2" s="621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:P3"/>
  <sheetViews>
    <sheetView zoomScalePageLayoutView="0" workbookViewId="0" topLeftCell="A1">
      <selection activeCell="AB78" sqref="AB78"/>
    </sheetView>
  </sheetViews>
  <sheetFormatPr defaultColWidth="9.140625" defaultRowHeight="15"/>
  <sheetData>
    <row r="1" spans="5:16" ht="15">
      <c r="E1" s="495"/>
      <c r="F1" s="495"/>
      <c r="G1" s="496"/>
      <c r="H1" s="622" t="s">
        <v>523</v>
      </c>
      <c r="I1" s="622"/>
      <c r="J1" s="622"/>
      <c r="K1" s="622"/>
      <c r="L1" s="497"/>
      <c r="M1" s="496"/>
      <c r="N1" s="498"/>
      <c r="O1" s="498"/>
      <c r="P1" s="498"/>
    </row>
    <row r="2" spans="5:16" ht="15">
      <c r="E2" s="622" t="s">
        <v>525</v>
      </c>
      <c r="F2" s="622"/>
      <c r="G2" s="622"/>
      <c r="H2" s="622"/>
      <c r="I2" s="622"/>
      <c r="J2" s="622"/>
      <c r="K2" s="622"/>
      <c r="L2" s="622"/>
      <c r="M2" s="622"/>
      <c r="N2" s="498"/>
      <c r="O2" s="498"/>
      <c r="P2" s="498"/>
    </row>
    <row r="3" spans="5:16" ht="15">
      <c r="E3" s="495"/>
      <c r="F3" s="495"/>
      <c r="G3" s="495"/>
      <c r="H3" s="622" t="s">
        <v>524</v>
      </c>
      <c r="I3" s="622"/>
      <c r="J3" s="622"/>
      <c r="K3" s="622"/>
      <c r="L3" s="495"/>
      <c r="M3" s="495"/>
      <c r="N3" s="498"/>
      <c r="O3" s="498"/>
      <c r="P3" s="498"/>
    </row>
  </sheetData>
  <sheetProtection/>
  <mergeCells count="3">
    <mergeCell ref="H1:K1"/>
    <mergeCell ref="E2:M2"/>
    <mergeCell ref="H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2020-09-17T10:00:20Z</cp:lastPrinted>
  <dcterms:created xsi:type="dcterms:W3CDTF">2010-12-07T11:15:26Z</dcterms:created>
  <dcterms:modified xsi:type="dcterms:W3CDTF">2020-09-30T08:49:34Z</dcterms:modified>
  <cp:category/>
  <cp:version/>
  <cp:contentType/>
  <cp:contentStatus/>
</cp:coreProperties>
</file>