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etar\Desktop\nova odluka i cijenik\24.11.2025\"/>
    </mc:Choice>
  </mc:AlternateContent>
  <xr:revisionPtr revIDLastSave="0" documentId="13_ncr:1_{5588EF57-5CED-46FC-8A4B-07B518BEED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J71" i="1" s="1"/>
  <c r="N71" i="1" s="1"/>
  <c r="Q71" i="1" s="1"/>
  <c r="H70" i="1"/>
  <c r="J70" i="1" s="1"/>
  <c r="N70" i="1" s="1"/>
  <c r="Q70" i="1" s="1"/>
  <c r="H69" i="1"/>
  <c r="J69" i="1" s="1"/>
  <c r="N69" i="1" s="1"/>
  <c r="Q69" i="1" s="1"/>
  <c r="Q72" i="1" s="1"/>
  <c r="H61" i="1"/>
  <c r="J61" i="1" s="1"/>
  <c r="N61" i="1" s="1"/>
  <c r="Q61" i="1" s="1"/>
  <c r="H60" i="1"/>
  <c r="J60" i="1" s="1"/>
  <c r="N60" i="1" s="1"/>
  <c r="Q60" i="1" s="1"/>
  <c r="H55" i="1"/>
  <c r="J55" i="1" s="1"/>
  <c r="N55" i="1" s="1"/>
  <c r="J54" i="1"/>
  <c r="N54" i="1" s="1"/>
  <c r="H54" i="1"/>
  <c r="N53" i="1"/>
  <c r="J53" i="1"/>
  <c r="H53" i="1"/>
  <c r="H52" i="1"/>
  <c r="J52" i="1" s="1"/>
  <c r="N52" i="1" s="1"/>
  <c r="H51" i="1"/>
  <c r="J51" i="1" s="1"/>
  <c r="N51" i="1" s="1"/>
  <c r="J44" i="1"/>
  <c r="N44" i="1" s="1"/>
  <c r="Q44" i="1" s="1"/>
  <c r="J43" i="1"/>
  <c r="N43" i="1" s="1"/>
  <c r="Q43" i="1" s="1"/>
  <c r="Q42" i="1"/>
  <c r="N42" i="1"/>
  <c r="J42" i="1"/>
  <c r="N41" i="1"/>
  <c r="Q41" i="1" s="1"/>
  <c r="J41" i="1"/>
  <c r="J40" i="1"/>
  <c r="N40" i="1" s="1"/>
  <c r="Q40" i="1" s="1"/>
  <c r="J39" i="1"/>
  <c r="N39" i="1" s="1"/>
  <c r="Q39" i="1" s="1"/>
  <c r="Q38" i="1"/>
  <c r="N38" i="1"/>
  <c r="J38" i="1"/>
  <c r="N37" i="1"/>
  <c r="Q37" i="1" s="1"/>
  <c r="J37" i="1"/>
  <c r="J36" i="1"/>
  <c r="N36" i="1" s="1"/>
  <c r="Q36" i="1" s="1"/>
  <c r="H28" i="1"/>
  <c r="E9" i="1" s="1"/>
  <c r="M8" i="1" s="1"/>
  <c r="G28" i="1"/>
  <c r="F30" i="1" s="1"/>
  <c r="F28" i="1"/>
  <c r="J28" i="1" s="1"/>
  <c r="B9" i="1"/>
  <c r="J8" i="1" s="1"/>
  <c r="H7" i="1"/>
  <c r="Q52" i="1" l="1"/>
  <c r="B53" i="1"/>
  <c r="Q53" i="1" s="1"/>
  <c r="B52" i="1"/>
  <c r="B55" i="1"/>
  <c r="Q55" i="1" s="1"/>
  <c r="B51" i="1"/>
  <c r="M20" i="1"/>
  <c r="O20" i="1" s="1"/>
  <c r="J13" i="1"/>
  <c r="B54" i="1"/>
  <c r="Q54" i="1" s="1"/>
  <c r="J20" i="1"/>
  <c r="B60" i="1"/>
  <c r="R63" i="1" s="1"/>
  <c r="N20" i="1"/>
  <c r="M13" i="1"/>
  <c r="B69" i="1"/>
  <c r="R73" i="1" s="1"/>
  <c r="Q51" i="1"/>
  <c r="Q62" i="1"/>
  <c r="K21" i="1" l="1"/>
  <c r="K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Petar</author>
  </authors>
  <commentList>
    <comment ref="B48" authorId="0" shapeId="0" xr:uid="{40D30129-10A3-41E3-AAC7-60E96A27217A}">
      <text>
        <r>
          <rPr>
            <b/>
            <sz val="9"/>
            <color indexed="81"/>
            <rFont val="Segoe UI"/>
            <family val="2"/>
            <charset val="238"/>
          </rPr>
          <t>Petar:</t>
        </r>
        <r>
          <rPr>
            <sz val="9"/>
            <color indexed="81"/>
            <rFont val="Segoe UI"/>
            <family val="2"/>
            <charset val="238"/>
          </rPr>
          <t xml:space="preserve">
jedna cijena varijabilnog dijela otpada do kolićine od 480 litara</t>
        </r>
      </text>
    </comment>
    <comment ref="B67" authorId="0" shapeId="0" xr:uid="{5E76C2A8-5190-41BB-8220-97338DF20A5B}">
      <text>
        <r>
          <rPr>
            <b/>
            <sz val="9"/>
            <color indexed="81"/>
            <rFont val="Segoe UI"/>
            <family val="2"/>
            <charset val="238"/>
          </rPr>
          <t>Petar:</t>
        </r>
        <r>
          <rPr>
            <sz val="9"/>
            <color indexed="81"/>
            <rFont val="Segoe UI"/>
            <family val="2"/>
            <charset val="238"/>
          </rPr>
          <t xml:space="preserve">
jedna cijena varijabilnog dijela do 480 litara, druga cijena varijabilnog dijela iznad 480 litara</t>
        </r>
      </text>
    </comment>
  </commentList>
</comments>
</file>

<file path=xl/sharedStrings.xml><?xml version="1.0" encoding="utf-8"?>
<sst xmlns="http://schemas.openxmlformats.org/spreadsheetml/2006/main" count="51" uniqueCount="35">
  <si>
    <t>udio u usluzi po izvršenju</t>
  </si>
  <si>
    <t>Statistika</t>
  </si>
  <si>
    <t>MINIMALNA JAVNA USLUGA PROJEKCIJA CIJENE ZA:</t>
  </si>
  <si>
    <t>cijena po litri</t>
  </si>
  <si>
    <t>KUĆANSTVO</t>
  </si>
  <si>
    <t>NEKUĆANSTVO</t>
  </si>
  <si>
    <t>cijene su izražena bez PDV-a</t>
  </si>
  <si>
    <t>do 480 litara</t>
  </si>
  <si>
    <t>iznad 480 litara</t>
  </si>
  <si>
    <t>iznad 1920 litara</t>
  </si>
  <si>
    <t>MJESECI</t>
  </si>
  <si>
    <t>Minimalna javna usluga: TROŠKOVI javna usluga prikupljanja otpada</t>
  </si>
  <si>
    <t>2025. god.</t>
  </si>
  <si>
    <t>siječanj-prosinac</t>
  </si>
  <si>
    <t>troškovi za uslugu (materijalni, vanjski, osoblja, amortizacija….)</t>
  </si>
  <si>
    <t>lizing, kredit, kamioni</t>
  </si>
  <si>
    <t>kamate kamioni</t>
  </si>
  <si>
    <t>kriterij umanjenja po odluci</t>
  </si>
  <si>
    <t>neoporezivo za osoblje</t>
  </si>
  <si>
    <t>troškovi vođenja propisanih evidencija</t>
  </si>
  <si>
    <t>(baza podataka, programi, ažuriranja, vođenje programa, dio osoblja…)</t>
  </si>
  <si>
    <t>bikarac (varijabilni dio)</t>
  </si>
  <si>
    <t>PDV</t>
  </si>
  <si>
    <t>VAŽEĆA ODLUKA - CIJENE</t>
  </si>
  <si>
    <t>kućanstvo</t>
  </si>
  <si>
    <t>fiksni dio</t>
  </si>
  <si>
    <t>količina otpada po litri</t>
  </si>
  <si>
    <t>cijena varijabilnog po litri</t>
  </si>
  <si>
    <t>cijena za 120 litara</t>
  </si>
  <si>
    <t>broj spremnika</t>
  </si>
  <si>
    <t>Ukupno varijabilni dio</t>
  </si>
  <si>
    <t>zbroj fiksnog i varijabilnog</t>
  </si>
  <si>
    <r>
      <t xml:space="preserve">PREDLOŽENE CIJENE - </t>
    </r>
    <r>
      <rPr>
        <b/>
        <sz val="11"/>
        <color theme="1"/>
        <rFont val="Calibri"/>
        <family val="2"/>
        <charset val="238"/>
        <scheme val="minor"/>
      </rPr>
      <t>KUĆANSTVO DO 480 LITARA POTROŠNJE UKLJUČUJUĆI 480 LITARA</t>
    </r>
  </si>
  <si>
    <r>
      <t>PREDLOŽENE CIJENE - KUĆANSTVO OD 481 LITARA POTROŠNJE -</t>
    </r>
    <r>
      <rPr>
        <b/>
        <sz val="11"/>
        <color theme="1"/>
        <rFont val="Calibri"/>
        <family val="2"/>
        <charset val="238"/>
        <scheme val="minor"/>
      </rPr>
      <t xml:space="preserve"> 10 SPREMNIKA OD 120 LITARA</t>
    </r>
  </si>
  <si>
    <r>
      <t xml:space="preserve">PREDLOŽENE CIJENE - KUĆANSTVO OD 481 LITARA POTROŠNJE - </t>
    </r>
    <r>
      <rPr>
        <b/>
        <sz val="11"/>
        <color theme="1"/>
        <rFont val="Calibri"/>
        <family val="2"/>
        <charset val="238"/>
        <scheme val="minor"/>
      </rPr>
      <t>20 SPREMNIKA OD 120 LITARA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</si>
</sst>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\ [$€-41A]"/>
    <numFmt numFmtId="165" formatCode="#,##0.00\ [$€-1]"/>
    <numFmt numFmtId="166" formatCode="#,##0\ [$€-41A]"/>
    <numFmt numFmtId="167" formatCode="#,##0.00\ [$€-41A]"/>
    <numFmt numFmtId="168" formatCode="0.0000"/>
    <numFmt numFmtId="169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5" fillId="0" borderId="0" xfId="0" applyNumberFormat="1" applyFont="1"/>
    <xf numFmtId="165" fontId="6" fillId="0" borderId="3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1" applyNumberFormat="1" applyFont="1"/>
    <xf numFmtId="2" fontId="0" fillId="0" borderId="0" xfId="0" applyNumberFormat="1"/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0" xfId="0" applyFill="1"/>
    <xf numFmtId="165" fontId="0" fillId="2" borderId="0" xfId="0" applyNumberFormat="1" applyFill="1"/>
    <xf numFmtId="165" fontId="0" fillId="0" borderId="5" xfId="0" applyNumberFormat="1" applyBorder="1" applyAlignment="1">
      <alignment horizontal="center"/>
    </xf>
    <xf numFmtId="0" fontId="7" fillId="2" borderId="0" xfId="0" applyFont="1" applyFill="1" applyAlignment="1">
      <alignment vertical="center"/>
    </xf>
    <xf numFmtId="167" fontId="0" fillId="0" borderId="0" xfId="0" applyNumberFormat="1"/>
    <xf numFmtId="167" fontId="8" fillId="0" borderId="0" xfId="0" applyNumberFormat="1" applyFont="1"/>
    <xf numFmtId="165" fontId="2" fillId="2" borderId="0" xfId="0" applyNumberFormat="1" applyFont="1" applyFill="1"/>
    <xf numFmtId="165" fontId="0" fillId="0" borderId="5" xfId="0" applyNumberFormat="1" applyBorder="1"/>
    <xf numFmtId="165" fontId="0" fillId="0" borderId="8" xfId="0" applyNumberFormat="1" applyBorder="1"/>
    <xf numFmtId="0" fontId="3" fillId="2" borderId="0" xfId="0" applyFont="1" applyFill="1"/>
    <xf numFmtId="0" fontId="2" fillId="2" borderId="0" xfId="0" applyFont="1" applyFill="1"/>
    <xf numFmtId="0" fontId="4" fillId="0" borderId="0" xfId="0" applyFont="1"/>
    <xf numFmtId="0" fontId="2" fillId="0" borderId="0" xfId="0" applyFont="1"/>
    <xf numFmtId="0" fontId="0" fillId="0" borderId="5" xfId="0" applyBorder="1"/>
    <xf numFmtId="165" fontId="3" fillId="0" borderId="5" xfId="0" applyNumberFormat="1" applyFont="1" applyBorder="1"/>
    <xf numFmtId="165" fontId="3" fillId="0" borderId="9" xfId="0" applyNumberFormat="1" applyFont="1" applyBorder="1"/>
    <xf numFmtId="2" fontId="0" fillId="0" borderId="0" xfId="0" applyNumberFormat="1" applyAlignment="1">
      <alignment horizontal="center"/>
    </xf>
    <xf numFmtId="165" fontId="3" fillId="0" borderId="0" xfId="0" applyNumberFormat="1" applyFont="1"/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5" fontId="10" fillId="0" borderId="0" xfId="0" applyNumberFormat="1" applyFont="1"/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5" xfId="0" applyNumberFormat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topLeftCell="A55" workbookViewId="0">
      <selection activeCell="R20" sqref="R20"/>
    </sheetView>
  </sheetViews>
  <sheetFormatPr defaultRowHeight="15" x14ac:dyDescent="0.25"/>
  <cols>
    <col min="6" max="6" width="13.140625" customWidth="1"/>
    <col min="8" max="8" width="16" bestFit="1" customWidth="1"/>
    <col min="13" max="13" width="13" customWidth="1"/>
    <col min="14" max="14" width="16.7109375" customWidth="1"/>
    <col min="15" max="15" width="14" customWidth="1"/>
  </cols>
  <sheetData>
    <row r="1" spans="1:20" x14ac:dyDescent="0.25">
      <c r="A1" t="s">
        <v>0</v>
      </c>
    </row>
    <row r="2" spans="1:20" x14ac:dyDescent="0.25">
      <c r="C2" t="s">
        <v>1</v>
      </c>
    </row>
    <row r="3" spans="1:20" ht="15.75" thickBot="1" x14ac:dyDescent="0.3"/>
    <row r="4" spans="1:20" x14ac:dyDescent="0.25">
      <c r="J4" s="40" t="s">
        <v>2</v>
      </c>
      <c r="K4" s="40"/>
      <c r="L4" s="40"/>
      <c r="M4" s="40"/>
      <c r="N4" s="40"/>
      <c r="P4" s="2" t="s">
        <v>3</v>
      </c>
      <c r="Q4" s="3">
        <v>1.7000000000000001E-2</v>
      </c>
      <c r="R4" s="1"/>
      <c r="S4" s="1"/>
      <c r="T4" s="1"/>
    </row>
    <row r="5" spans="1:20" ht="15.75" thickBot="1" x14ac:dyDescent="0.3">
      <c r="B5" s="40" t="s">
        <v>4</v>
      </c>
      <c r="C5" s="40"/>
      <c r="E5" s="40" t="s">
        <v>5</v>
      </c>
      <c r="F5" s="40"/>
      <c r="K5" s="40" t="s">
        <v>6</v>
      </c>
      <c r="L5" s="40"/>
      <c r="M5" s="40"/>
      <c r="P5" s="4" t="s">
        <v>7</v>
      </c>
      <c r="Q5" s="5"/>
      <c r="R5" s="1"/>
      <c r="S5" s="1"/>
      <c r="T5" s="1"/>
    </row>
    <row r="6" spans="1:20" x14ac:dyDescent="0.25">
      <c r="J6" s="40" t="s">
        <v>4</v>
      </c>
      <c r="K6" s="40"/>
      <c r="M6" s="40" t="s">
        <v>5</v>
      </c>
      <c r="N6" s="40"/>
      <c r="P6" s="2" t="s">
        <v>3</v>
      </c>
      <c r="Q6" s="3">
        <v>2.5000000000000001E-2</v>
      </c>
    </row>
    <row r="7" spans="1:20" ht="16.5" thickBot="1" x14ac:dyDescent="0.3">
      <c r="B7" s="50">
        <v>1780</v>
      </c>
      <c r="C7" s="50"/>
      <c r="E7" s="50">
        <v>799</v>
      </c>
      <c r="F7" s="50"/>
      <c r="H7">
        <f>B7+E7</f>
        <v>2579</v>
      </c>
      <c r="O7" s="6"/>
      <c r="P7" s="7" t="s">
        <v>8</v>
      </c>
      <c r="Q7" s="5"/>
    </row>
    <row r="8" spans="1:20" ht="15.75" x14ac:dyDescent="0.25">
      <c r="B8" s="51">
        <v>0.54</v>
      </c>
      <c r="C8" s="51"/>
      <c r="D8" s="8"/>
      <c r="E8" s="51">
        <v>0.46</v>
      </c>
      <c r="F8" s="51"/>
      <c r="G8" s="9"/>
      <c r="J8" s="52">
        <f>B9/B7/J11</f>
        <v>16.690449438202247</v>
      </c>
      <c r="K8" s="52"/>
      <c r="L8" s="10"/>
      <c r="M8" s="52">
        <f>E9/E7/M11</f>
        <v>31.674176053400085</v>
      </c>
      <c r="N8" s="52"/>
      <c r="P8" s="2" t="s">
        <v>3</v>
      </c>
      <c r="Q8" s="3">
        <v>0.05</v>
      </c>
    </row>
    <row r="9" spans="1:20" ht="15.75" thickBot="1" x14ac:dyDescent="0.3">
      <c r="B9" s="38">
        <f>H28*B8</f>
        <v>356508</v>
      </c>
      <c r="C9" s="40"/>
      <c r="D9" s="8"/>
      <c r="E9" s="48">
        <f>H28*E8</f>
        <v>303692</v>
      </c>
      <c r="F9" s="48"/>
      <c r="G9" s="8"/>
      <c r="H9">
        <v>480</v>
      </c>
      <c r="J9" s="38"/>
      <c r="K9" s="40"/>
      <c r="M9" s="40"/>
      <c r="N9" s="40"/>
      <c r="P9" s="4" t="s">
        <v>9</v>
      </c>
      <c r="Q9" s="13"/>
    </row>
    <row r="10" spans="1:20" x14ac:dyDescent="0.25">
      <c r="B10" s="49"/>
      <c r="C10" s="49"/>
      <c r="J10" s="40" t="s">
        <v>10</v>
      </c>
      <c r="K10" s="40"/>
      <c r="M10" s="40" t="s">
        <v>10</v>
      </c>
      <c r="N10" s="40"/>
      <c r="O10" s="14"/>
      <c r="P10" s="14"/>
    </row>
    <row r="11" spans="1:20" x14ac:dyDescent="0.25">
      <c r="A11" s="40" t="s">
        <v>11</v>
      </c>
      <c r="B11" s="40"/>
      <c r="C11" s="40"/>
      <c r="D11" s="40"/>
      <c r="E11" s="40"/>
      <c r="F11" s="40"/>
      <c r="G11" s="40"/>
      <c r="J11" s="45">
        <v>12</v>
      </c>
      <c r="K11" s="45"/>
      <c r="L11" s="14"/>
      <c r="M11" s="45">
        <v>12</v>
      </c>
      <c r="N11" s="45"/>
      <c r="P11" s="16"/>
      <c r="Q11" s="16"/>
    </row>
    <row r="12" spans="1:20" x14ac:dyDescent="0.25">
      <c r="G12" s="1"/>
      <c r="H12" s="1" t="s">
        <v>12</v>
      </c>
      <c r="O12" s="8"/>
      <c r="P12" s="17"/>
      <c r="Q12" s="16"/>
    </row>
    <row r="13" spans="1:20" ht="15.75" thickBot="1" x14ac:dyDescent="0.3">
      <c r="H13" t="s">
        <v>13</v>
      </c>
      <c r="J13" s="42">
        <f>J8*B7*J11</f>
        <v>356508</v>
      </c>
      <c r="K13" s="38"/>
      <c r="L13" s="8"/>
      <c r="M13" s="42">
        <f>M8*E7*M11</f>
        <v>303692</v>
      </c>
      <c r="N13" s="42"/>
      <c r="O13" s="8"/>
      <c r="P13" s="19"/>
      <c r="Q13" s="16"/>
    </row>
    <row r="14" spans="1:20" ht="15.75" thickBot="1" x14ac:dyDescent="0.3">
      <c r="A14" s="41" t="s">
        <v>14</v>
      </c>
      <c r="B14" s="41"/>
      <c r="C14" s="41"/>
      <c r="D14" s="41"/>
      <c r="E14" s="41"/>
      <c r="F14" s="8"/>
      <c r="G14" s="20"/>
      <c r="H14" s="20">
        <v>742700</v>
      </c>
      <c r="I14" s="21"/>
      <c r="J14" s="8"/>
      <c r="K14" s="46">
        <f>J13+M13</f>
        <v>660200</v>
      </c>
      <c r="L14" s="47"/>
      <c r="M14" s="8"/>
      <c r="N14" s="8"/>
      <c r="P14" s="19"/>
      <c r="Q14" s="16"/>
    </row>
    <row r="15" spans="1:20" x14ac:dyDescent="0.25">
      <c r="A15" s="41" t="s">
        <v>15</v>
      </c>
      <c r="B15" s="41"/>
      <c r="C15" s="41"/>
      <c r="D15" s="41"/>
      <c r="E15" s="41"/>
      <c r="F15" s="8"/>
      <c r="G15" s="20"/>
      <c r="H15" s="20">
        <v>47500</v>
      </c>
      <c r="I15" s="20"/>
      <c r="P15" s="19"/>
      <c r="Q15" s="16"/>
    </row>
    <row r="16" spans="1:20" x14ac:dyDescent="0.25">
      <c r="A16" s="41" t="s">
        <v>16</v>
      </c>
      <c r="B16" s="41"/>
      <c r="C16" s="41"/>
      <c r="D16" s="41"/>
      <c r="E16" s="41"/>
      <c r="F16" s="8"/>
      <c r="G16" s="20"/>
      <c r="H16" s="20">
        <v>9000</v>
      </c>
      <c r="I16" s="20"/>
      <c r="J16" t="s">
        <v>17</v>
      </c>
      <c r="P16" s="19"/>
      <c r="Q16" s="16"/>
    </row>
    <row r="17" spans="1:17" x14ac:dyDescent="0.25">
      <c r="A17" s="41" t="s">
        <v>18</v>
      </c>
      <c r="B17" s="41"/>
      <c r="C17" s="41"/>
      <c r="D17" s="41"/>
      <c r="E17" s="41"/>
      <c r="F17" s="8"/>
      <c r="G17" s="20"/>
      <c r="H17" s="20">
        <v>31000</v>
      </c>
      <c r="I17" s="20"/>
      <c r="J17" s="40" t="s">
        <v>10</v>
      </c>
      <c r="K17" s="40"/>
      <c r="M17" s="40" t="s">
        <v>10</v>
      </c>
      <c r="N17" s="40"/>
      <c r="O17" s="15"/>
      <c r="P17" s="19"/>
      <c r="Q17" s="16"/>
    </row>
    <row r="18" spans="1:17" x14ac:dyDescent="0.25">
      <c r="A18" s="41" t="s">
        <v>19</v>
      </c>
      <c r="B18" s="41"/>
      <c r="C18" s="41"/>
      <c r="D18" s="41"/>
      <c r="E18" s="41"/>
      <c r="F18" s="8"/>
      <c r="G18" s="20"/>
      <c r="H18" s="20"/>
      <c r="I18" s="20"/>
      <c r="J18" s="45">
        <v>12</v>
      </c>
      <c r="K18" s="45"/>
      <c r="L18" s="14"/>
      <c r="M18" s="15">
        <v>7</v>
      </c>
      <c r="N18" s="15">
        <v>5</v>
      </c>
      <c r="P18" s="19"/>
      <c r="Q18" s="16"/>
    </row>
    <row r="19" spans="1:17" x14ac:dyDescent="0.25">
      <c r="A19" s="41" t="s">
        <v>20</v>
      </c>
      <c r="B19" s="41"/>
      <c r="C19" s="41"/>
      <c r="D19" s="41"/>
      <c r="E19" s="41"/>
      <c r="F19" s="8"/>
      <c r="H19" s="20"/>
      <c r="I19" s="20"/>
      <c r="O19" s="8"/>
      <c r="P19" s="22"/>
      <c r="Q19" s="16"/>
    </row>
    <row r="20" spans="1:17" ht="15.75" thickBot="1" x14ac:dyDescent="0.3">
      <c r="A20" s="41"/>
      <c r="B20" s="41"/>
      <c r="C20" s="41"/>
      <c r="D20" s="41"/>
      <c r="E20" s="41"/>
      <c r="F20" s="8"/>
      <c r="H20" s="20"/>
      <c r="I20" s="20"/>
      <c r="J20" s="42">
        <f>J11*J8*B7</f>
        <v>356508</v>
      </c>
      <c r="K20" s="38"/>
      <c r="L20" s="8"/>
      <c r="M20" s="23">
        <f>M18*J8*E7</f>
        <v>93349.683707865159</v>
      </c>
      <c r="N20" s="23">
        <f>N18*M8*E7</f>
        <v>126538.33333333333</v>
      </c>
      <c r="O20" s="24">
        <f>M20+N20</f>
        <v>219888.0170411985</v>
      </c>
      <c r="P20" s="19"/>
      <c r="Q20" s="16"/>
    </row>
    <row r="21" spans="1:17" ht="15.75" thickBot="1" x14ac:dyDescent="0.3">
      <c r="A21" s="41"/>
      <c r="B21" s="41"/>
      <c r="C21" s="41"/>
      <c r="D21" s="41"/>
      <c r="E21" s="41"/>
      <c r="F21" s="8"/>
      <c r="H21" s="20"/>
      <c r="I21" s="20"/>
      <c r="K21" s="43">
        <f>J20+M20+N20</f>
        <v>576396.01704119856</v>
      </c>
      <c r="L21" s="44"/>
      <c r="P21" s="16"/>
      <c r="Q21" s="16"/>
    </row>
    <row r="22" spans="1:17" x14ac:dyDescent="0.25">
      <c r="A22" s="41" t="s">
        <v>21</v>
      </c>
      <c r="B22" s="41"/>
      <c r="C22" s="41"/>
      <c r="D22" s="41"/>
      <c r="E22" s="41"/>
      <c r="F22" s="8"/>
      <c r="H22" s="20">
        <v>-170000</v>
      </c>
      <c r="I22" s="20"/>
      <c r="P22" s="16"/>
      <c r="Q22" s="16"/>
    </row>
    <row r="23" spans="1:17" x14ac:dyDescent="0.25">
      <c r="A23" s="41"/>
      <c r="B23" s="41"/>
      <c r="C23" s="41"/>
      <c r="D23" s="41"/>
      <c r="E23" s="41"/>
      <c r="H23" s="20"/>
      <c r="I23" s="20"/>
      <c r="P23" s="16"/>
      <c r="Q23" s="25"/>
    </row>
    <row r="24" spans="1:17" x14ac:dyDescent="0.25">
      <c r="P24" s="16"/>
      <c r="Q24" s="26"/>
    </row>
    <row r="25" spans="1:17" x14ac:dyDescent="0.25">
      <c r="P25" s="16"/>
      <c r="Q25" s="26"/>
    </row>
    <row r="26" spans="1:17" x14ac:dyDescent="0.25">
      <c r="H26" s="27">
        <v>0.2</v>
      </c>
      <c r="Q26" s="28"/>
    </row>
    <row r="27" spans="1:17" x14ac:dyDescent="0.25">
      <c r="J27" s="1" t="s">
        <v>22</v>
      </c>
      <c r="Q27" s="28"/>
    </row>
    <row r="28" spans="1:17" x14ac:dyDescent="0.25">
      <c r="A28" s="29"/>
      <c r="B28" s="29"/>
      <c r="C28" s="29"/>
      <c r="D28" s="29"/>
      <c r="E28" s="29"/>
      <c r="F28" s="23">
        <f>SUM(F14:F23)</f>
        <v>0</v>
      </c>
      <c r="G28" s="23">
        <f>SUM(G14:G23)</f>
        <v>0</v>
      </c>
      <c r="H28" s="23">
        <f>SUM(H14:H23)</f>
        <v>660200</v>
      </c>
      <c r="I28" s="30"/>
      <c r="J28" s="18">
        <f>F28*H26</f>
        <v>0</v>
      </c>
      <c r="Q28" s="28"/>
    </row>
    <row r="29" spans="1:17" ht="15.75" thickBot="1" x14ac:dyDescent="0.3"/>
    <row r="30" spans="1:17" ht="15.75" thickBot="1" x14ac:dyDescent="0.3">
      <c r="F30" s="31">
        <f>G28+H28</f>
        <v>660200</v>
      </c>
    </row>
    <row r="31" spans="1:17" x14ac:dyDescent="0.25">
      <c r="F31" s="28"/>
      <c r="G31" s="28"/>
    </row>
    <row r="32" spans="1:17" x14ac:dyDescent="0.25">
      <c r="B32" s="41" t="s">
        <v>23</v>
      </c>
      <c r="C32" s="41"/>
      <c r="D32" s="41"/>
      <c r="E32" s="41"/>
      <c r="F32" s="41"/>
      <c r="G32" s="41"/>
      <c r="H32" s="41"/>
    </row>
    <row r="34" spans="2:19" x14ac:dyDescent="0.25">
      <c r="B34" t="s">
        <v>24</v>
      </c>
    </row>
    <row r="35" spans="2:19" x14ac:dyDescent="0.25">
      <c r="B35" s="40" t="s">
        <v>25</v>
      </c>
      <c r="C35" s="40"/>
      <c r="D35" s="40" t="s">
        <v>26</v>
      </c>
      <c r="E35" s="40"/>
      <c r="F35" s="40"/>
      <c r="G35" s="40" t="s">
        <v>27</v>
      </c>
      <c r="H35" s="40"/>
      <c r="I35" s="40"/>
      <c r="J35" s="40" t="s">
        <v>28</v>
      </c>
      <c r="K35" s="40"/>
      <c r="L35" s="40" t="s">
        <v>29</v>
      </c>
      <c r="M35" s="40"/>
      <c r="N35" s="40" t="s">
        <v>30</v>
      </c>
      <c r="O35" s="40"/>
      <c r="P35" s="40"/>
      <c r="Q35" s="40" t="s">
        <v>31</v>
      </c>
      <c r="R35" s="40"/>
      <c r="S35" s="40"/>
    </row>
    <row r="36" spans="2:19" x14ac:dyDescent="0.25">
      <c r="B36" s="38">
        <v>5.97</v>
      </c>
      <c r="C36" s="38"/>
      <c r="E36" s="1">
        <v>120</v>
      </c>
      <c r="H36" s="1">
        <v>1.0617E-2</v>
      </c>
      <c r="J36" s="39">
        <f t="shared" ref="J36:J44" si="0">E36*H36</f>
        <v>1.2740400000000001</v>
      </c>
      <c r="K36" s="39"/>
      <c r="L36" s="40">
        <v>1</v>
      </c>
      <c r="M36" s="40"/>
      <c r="N36" s="38">
        <f>L36*J36</f>
        <v>1.2740400000000001</v>
      </c>
      <c r="O36" s="38"/>
      <c r="P36" s="38"/>
      <c r="Q36" s="8">
        <f>N36+B36</f>
        <v>7.24404</v>
      </c>
    </row>
    <row r="37" spans="2:19" x14ac:dyDescent="0.25">
      <c r="B37" s="38">
        <v>5.97</v>
      </c>
      <c r="C37" s="38"/>
      <c r="E37" s="1">
        <v>240</v>
      </c>
      <c r="H37" s="1">
        <v>1.0617E-2</v>
      </c>
      <c r="J37" s="39">
        <f t="shared" si="0"/>
        <v>2.5480800000000001</v>
      </c>
      <c r="K37" s="39"/>
      <c r="L37" s="40">
        <v>1</v>
      </c>
      <c r="M37" s="40"/>
      <c r="N37" s="38">
        <f t="shared" ref="N37:N44" si="1">L37*J37</f>
        <v>2.5480800000000001</v>
      </c>
      <c r="O37" s="38"/>
      <c r="P37" s="38"/>
      <c r="Q37" s="8">
        <f t="shared" ref="Q37:Q44" si="2">N37+B37</f>
        <v>8.5180799999999994</v>
      </c>
    </row>
    <row r="38" spans="2:19" x14ac:dyDescent="0.25">
      <c r="B38" s="38">
        <v>5.97</v>
      </c>
      <c r="C38" s="38"/>
      <c r="E38" s="1">
        <v>120</v>
      </c>
      <c r="H38" s="1">
        <v>1.0617E-2</v>
      </c>
      <c r="J38" s="39">
        <f t="shared" si="0"/>
        <v>1.2740400000000001</v>
      </c>
      <c r="K38" s="39"/>
      <c r="L38" s="40">
        <v>2</v>
      </c>
      <c r="M38" s="40"/>
      <c r="N38" s="38">
        <f t="shared" si="1"/>
        <v>2.5480800000000001</v>
      </c>
      <c r="O38" s="38"/>
      <c r="P38" s="38"/>
      <c r="Q38" s="8">
        <f t="shared" si="2"/>
        <v>8.5180799999999994</v>
      </c>
    </row>
    <row r="39" spans="2:19" x14ac:dyDescent="0.25">
      <c r="B39" s="38">
        <v>5.97</v>
      </c>
      <c r="C39" s="38"/>
      <c r="E39" s="1">
        <v>120</v>
      </c>
      <c r="H39" s="1">
        <v>1.0617E-2</v>
      </c>
      <c r="J39" s="39">
        <f t="shared" si="0"/>
        <v>1.2740400000000001</v>
      </c>
      <c r="K39" s="39"/>
      <c r="L39" s="40">
        <v>3</v>
      </c>
      <c r="M39" s="40"/>
      <c r="N39" s="38">
        <f t="shared" si="1"/>
        <v>3.82212</v>
      </c>
      <c r="O39" s="38"/>
      <c r="P39" s="38"/>
      <c r="Q39" s="8">
        <f t="shared" si="2"/>
        <v>9.7921200000000006</v>
      </c>
    </row>
    <row r="40" spans="2:19" x14ac:dyDescent="0.25">
      <c r="B40" s="38">
        <v>5.97</v>
      </c>
      <c r="C40" s="38"/>
      <c r="E40" s="1">
        <v>120</v>
      </c>
      <c r="H40" s="1">
        <v>1.0617E-2</v>
      </c>
      <c r="J40" s="39">
        <f t="shared" si="0"/>
        <v>1.2740400000000001</v>
      </c>
      <c r="K40" s="39"/>
      <c r="L40" s="40">
        <v>4</v>
      </c>
      <c r="M40" s="40"/>
      <c r="N40" s="38">
        <f t="shared" si="1"/>
        <v>5.0961600000000002</v>
      </c>
      <c r="O40" s="38"/>
      <c r="P40" s="38"/>
      <c r="Q40" s="8">
        <f t="shared" si="2"/>
        <v>11.06616</v>
      </c>
    </row>
    <row r="41" spans="2:19" x14ac:dyDescent="0.25">
      <c r="B41" s="38">
        <v>5.97</v>
      </c>
      <c r="C41" s="38"/>
      <c r="E41" s="1">
        <v>120</v>
      </c>
      <c r="H41" s="1">
        <v>1.0617E-2</v>
      </c>
      <c r="J41" s="39">
        <f t="shared" si="0"/>
        <v>1.2740400000000001</v>
      </c>
      <c r="K41" s="39"/>
      <c r="L41" s="40">
        <v>5</v>
      </c>
      <c r="M41" s="40"/>
      <c r="N41" s="38">
        <f t="shared" si="1"/>
        <v>6.3702000000000005</v>
      </c>
      <c r="O41" s="38"/>
      <c r="P41" s="38"/>
      <c r="Q41" s="8">
        <f t="shared" si="2"/>
        <v>12.340199999999999</v>
      </c>
    </row>
    <row r="42" spans="2:19" x14ac:dyDescent="0.25">
      <c r="B42" s="38">
        <v>5.97</v>
      </c>
      <c r="C42" s="38"/>
      <c r="E42" s="1">
        <v>120</v>
      </c>
      <c r="H42" s="1">
        <v>1.0617E-2</v>
      </c>
      <c r="J42" s="39">
        <f t="shared" si="0"/>
        <v>1.2740400000000001</v>
      </c>
      <c r="K42" s="39"/>
      <c r="L42" s="40">
        <v>6</v>
      </c>
      <c r="M42" s="40"/>
      <c r="N42" s="40">
        <f t="shared" si="1"/>
        <v>7.6442399999999999</v>
      </c>
      <c r="O42" s="40"/>
      <c r="P42" s="40"/>
      <c r="Q42" s="33">
        <f t="shared" si="2"/>
        <v>13.614239999999999</v>
      </c>
    </row>
    <row r="43" spans="2:19" x14ac:dyDescent="0.25">
      <c r="B43" s="38">
        <v>5.97</v>
      </c>
      <c r="C43" s="38"/>
      <c r="E43" s="1">
        <v>120</v>
      </c>
      <c r="H43" s="1">
        <v>1.0617E-2</v>
      </c>
      <c r="J43" s="39">
        <f t="shared" si="0"/>
        <v>1.2740400000000001</v>
      </c>
      <c r="K43" s="39"/>
      <c r="L43" s="40">
        <v>10</v>
      </c>
      <c r="M43" s="40"/>
      <c r="N43" s="40">
        <f t="shared" si="1"/>
        <v>12.740400000000001</v>
      </c>
      <c r="O43" s="40"/>
      <c r="P43" s="40"/>
      <c r="Q43" s="8">
        <f t="shared" si="2"/>
        <v>18.7104</v>
      </c>
    </row>
    <row r="44" spans="2:19" x14ac:dyDescent="0.25">
      <c r="B44" s="38">
        <v>5.97</v>
      </c>
      <c r="C44" s="38"/>
      <c r="E44" s="1">
        <v>120</v>
      </c>
      <c r="H44" s="1">
        <v>1.0617E-2</v>
      </c>
      <c r="J44" s="39">
        <f t="shared" si="0"/>
        <v>1.2740400000000001</v>
      </c>
      <c r="K44" s="39"/>
      <c r="L44" s="40">
        <v>20</v>
      </c>
      <c r="M44" s="40"/>
      <c r="N44" s="40">
        <f t="shared" si="1"/>
        <v>25.480800000000002</v>
      </c>
      <c r="O44" s="40"/>
      <c r="P44" s="40"/>
      <c r="Q44" s="8">
        <f t="shared" si="2"/>
        <v>31.450800000000001</v>
      </c>
    </row>
    <row r="45" spans="2:19" x14ac:dyDescent="0.25">
      <c r="B45" s="40"/>
      <c r="C45" s="40"/>
      <c r="E45" s="1"/>
      <c r="H45" s="1"/>
      <c r="J45" s="39"/>
      <c r="K45" s="39"/>
      <c r="L45" s="40"/>
      <c r="M45" s="40"/>
      <c r="N45" s="40"/>
      <c r="O45" s="40"/>
      <c r="P45" s="40"/>
    </row>
    <row r="46" spans="2:19" x14ac:dyDescent="0.25">
      <c r="B46" s="40"/>
      <c r="C46" s="40"/>
      <c r="E46" s="1"/>
      <c r="H46" s="1"/>
      <c r="J46" s="39"/>
      <c r="K46" s="39"/>
      <c r="L46" s="40"/>
      <c r="M46" s="40"/>
      <c r="N46" s="40"/>
      <c r="O46" s="40"/>
      <c r="P46" s="40"/>
    </row>
    <row r="47" spans="2:19" x14ac:dyDescent="0.25">
      <c r="B47" s="40"/>
      <c r="C47" s="40"/>
      <c r="E47" s="1"/>
      <c r="H47" s="1"/>
      <c r="J47" s="39"/>
      <c r="K47" s="39"/>
      <c r="L47" s="40"/>
      <c r="M47" s="40"/>
      <c r="N47" s="40"/>
      <c r="O47" s="40"/>
      <c r="P47" s="40"/>
    </row>
    <row r="48" spans="2:19" x14ac:dyDescent="0.25">
      <c r="B48" s="41" t="s">
        <v>32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0"/>
      <c r="O48" s="40"/>
      <c r="P48" s="40"/>
    </row>
    <row r="49" spans="2:20" x14ac:dyDescent="0.25">
      <c r="B49" s="40"/>
      <c r="C49" s="40"/>
      <c r="E49" s="1"/>
      <c r="H49" s="1"/>
      <c r="J49" s="39"/>
      <c r="K49" s="39"/>
      <c r="L49" s="40"/>
      <c r="M49" s="40"/>
      <c r="N49" s="40"/>
      <c r="O49" s="40"/>
      <c r="P49" s="40"/>
    </row>
    <row r="50" spans="2:20" x14ac:dyDescent="0.25">
      <c r="B50" s="40" t="s">
        <v>4</v>
      </c>
      <c r="C50" s="40"/>
      <c r="D50" s="40" t="s">
        <v>26</v>
      </c>
      <c r="E50" s="40"/>
      <c r="F50" s="40"/>
      <c r="G50" s="40" t="s">
        <v>27</v>
      </c>
      <c r="H50" s="40"/>
      <c r="I50" s="40"/>
      <c r="J50" s="40" t="s">
        <v>28</v>
      </c>
      <c r="K50" s="40"/>
      <c r="L50" s="40" t="s">
        <v>29</v>
      </c>
      <c r="M50" s="40"/>
      <c r="N50" s="40" t="s">
        <v>30</v>
      </c>
      <c r="O50" s="40"/>
      <c r="P50" s="40"/>
      <c r="Q50" s="40" t="s">
        <v>31</v>
      </c>
      <c r="R50" s="40"/>
      <c r="S50" s="40"/>
    </row>
    <row r="51" spans="2:20" x14ac:dyDescent="0.25">
      <c r="B51" s="38">
        <f>J8</f>
        <v>16.690449438202247</v>
      </c>
      <c r="C51" s="38"/>
      <c r="E51" s="1">
        <v>120</v>
      </c>
      <c r="H51" s="34">
        <f>Q4</f>
        <v>1.7000000000000001E-2</v>
      </c>
      <c r="J51" s="39">
        <f>E51*H51</f>
        <v>2.04</v>
      </c>
      <c r="K51" s="39"/>
      <c r="L51" s="40">
        <v>1</v>
      </c>
      <c r="M51" s="40"/>
      <c r="N51" s="38">
        <f>L51*J51</f>
        <v>2.04</v>
      </c>
      <c r="O51" s="38"/>
      <c r="P51" s="38"/>
      <c r="Q51" s="8">
        <f>N51+B51</f>
        <v>18.730449438202246</v>
      </c>
    </row>
    <row r="52" spans="2:20" x14ac:dyDescent="0.25">
      <c r="B52" s="38">
        <f>J8</f>
        <v>16.690449438202247</v>
      </c>
      <c r="C52" s="38"/>
      <c r="E52" s="1">
        <v>240</v>
      </c>
      <c r="H52" s="34">
        <f>Q4</f>
        <v>1.7000000000000001E-2</v>
      </c>
      <c r="J52" s="39">
        <f>E52*H52</f>
        <v>4.08</v>
      </c>
      <c r="K52" s="39"/>
      <c r="L52" s="40">
        <v>1</v>
      </c>
      <c r="M52" s="40"/>
      <c r="N52" s="38">
        <f t="shared" ref="N52:N55" si="3">L52*J52</f>
        <v>4.08</v>
      </c>
      <c r="O52" s="38"/>
      <c r="P52" s="38"/>
      <c r="Q52" s="8">
        <f t="shared" ref="Q52:Q55" si="4">N52+B52</f>
        <v>20.770449438202249</v>
      </c>
    </row>
    <row r="53" spans="2:20" x14ac:dyDescent="0.25">
      <c r="B53" s="38">
        <f>J8</f>
        <v>16.690449438202247</v>
      </c>
      <c r="C53" s="38"/>
      <c r="E53" s="1">
        <v>120</v>
      </c>
      <c r="H53" s="34">
        <f>Q4</f>
        <v>1.7000000000000001E-2</v>
      </c>
      <c r="J53" s="39">
        <f>E53*H53</f>
        <v>2.04</v>
      </c>
      <c r="K53" s="39"/>
      <c r="L53" s="40">
        <v>2</v>
      </c>
      <c r="M53" s="40"/>
      <c r="N53" s="38">
        <f t="shared" si="3"/>
        <v>4.08</v>
      </c>
      <c r="O53" s="38"/>
      <c r="P53" s="38"/>
      <c r="Q53" s="8">
        <f t="shared" si="4"/>
        <v>20.770449438202249</v>
      </c>
    </row>
    <row r="54" spans="2:20" x14ac:dyDescent="0.25">
      <c r="B54" s="38">
        <f>J8</f>
        <v>16.690449438202247</v>
      </c>
      <c r="C54" s="38"/>
      <c r="E54" s="1">
        <v>120</v>
      </c>
      <c r="H54" s="34">
        <f>Q4</f>
        <v>1.7000000000000001E-2</v>
      </c>
      <c r="J54" s="39">
        <f>E54*H54</f>
        <v>2.04</v>
      </c>
      <c r="K54" s="39"/>
      <c r="L54" s="40">
        <v>3</v>
      </c>
      <c r="M54" s="40"/>
      <c r="N54" s="38">
        <f t="shared" si="3"/>
        <v>6.12</v>
      </c>
      <c r="O54" s="38"/>
      <c r="P54" s="38"/>
      <c r="Q54" s="8">
        <f t="shared" si="4"/>
        <v>22.810449438202248</v>
      </c>
    </row>
    <row r="55" spans="2:20" x14ac:dyDescent="0.25">
      <c r="B55" s="38">
        <f>J8</f>
        <v>16.690449438202247</v>
      </c>
      <c r="C55" s="38"/>
      <c r="E55" s="1">
        <v>120</v>
      </c>
      <c r="H55" s="34">
        <f>Q4</f>
        <v>1.7000000000000001E-2</v>
      </c>
      <c r="J55" s="39">
        <f>E55*H55</f>
        <v>2.04</v>
      </c>
      <c r="K55" s="39"/>
      <c r="L55" s="40">
        <v>4</v>
      </c>
      <c r="M55" s="40"/>
      <c r="N55" s="38">
        <f t="shared" si="3"/>
        <v>8.16</v>
      </c>
      <c r="O55" s="38"/>
      <c r="P55" s="38"/>
      <c r="Q55" s="8">
        <f t="shared" si="4"/>
        <v>24.850449438202247</v>
      </c>
    </row>
    <row r="56" spans="2:20" x14ac:dyDescent="0.25">
      <c r="B56" s="38"/>
      <c r="C56" s="38"/>
      <c r="E56" s="1"/>
      <c r="H56" s="34"/>
      <c r="J56" s="39"/>
      <c r="K56" s="39"/>
      <c r="L56" s="40"/>
      <c r="M56" s="40"/>
      <c r="N56" s="38"/>
      <c r="O56" s="38"/>
      <c r="P56" s="38"/>
      <c r="Q56" s="33"/>
    </row>
    <row r="57" spans="2:20" x14ac:dyDescent="0.25">
      <c r="B57" s="38"/>
      <c r="C57" s="38"/>
      <c r="E57" s="1"/>
      <c r="H57" s="34"/>
      <c r="J57" s="39"/>
      <c r="K57" s="39"/>
      <c r="L57" s="40"/>
      <c r="M57" s="40"/>
      <c r="N57" s="40"/>
      <c r="O57" s="40"/>
      <c r="P57" s="40"/>
      <c r="Q57" s="8"/>
    </row>
    <row r="58" spans="2:20" x14ac:dyDescent="0.25">
      <c r="B58" s="37" t="s">
        <v>33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40"/>
      <c r="O58" s="40"/>
      <c r="P58" s="40"/>
      <c r="Q58" s="8"/>
    </row>
    <row r="59" spans="2:20" x14ac:dyDescent="0.25">
      <c r="B59" s="38"/>
      <c r="C59" s="38"/>
      <c r="E59" s="1"/>
      <c r="H59" s="34"/>
      <c r="J59" s="39"/>
      <c r="K59" s="39"/>
      <c r="L59" s="40"/>
      <c r="M59" s="40"/>
      <c r="N59" s="40"/>
      <c r="O59" s="40"/>
      <c r="P59" s="40"/>
      <c r="R59" s="40" t="s">
        <v>31</v>
      </c>
      <c r="S59" s="40"/>
      <c r="T59" s="40"/>
    </row>
    <row r="60" spans="2:20" x14ac:dyDescent="0.25">
      <c r="B60" s="38">
        <f>M8</f>
        <v>31.674176053400085</v>
      </c>
      <c r="C60" s="38"/>
      <c r="E60" s="1">
        <v>120</v>
      </c>
      <c r="H60" s="34">
        <f>Q4</f>
        <v>1.7000000000000001E-2</v>
      </c>
      <c r="J60" s="39">
        <f>E60*H60</f>
        <v>2.04</v>
      </c>
      <c r="K60" s="39"/>
      <c r="L60" s="40">
        <v>4</v>
      </c>
      <c r="M60" s="40"/>
      <c r="N60" s="38">
        <f t="shared" ref="N60:N61" si="5">L60*J60</f>
        <v>8.16</v>
      </c>
      <c r="O60" s="38"/>
      <c r="P60" s="38"/>
      <c r="Q60" s="8">
        <f>N60</f>
        <v>8.16</v>
      </c>
    </row>
    <row r="61" spans="2:20" x14ac:dyDescent="0.25">
      <c r="B61" s="40"/>
      <c r="C61" s="40"/>
      <c r="E61" s="1">
        <v>120</v>
      </c>
      <c r="H61" s="35">
        <f>Q6</f>
        <v>2.5000000000000001E-2</v>
      </c>
      <c r="J61" s="39">
        <f>E61*H61</f>
        <v>3</v>
      </c>
      <c r="K61" s="39"/>
      <c r="L61" s="40">
        <v>6</v>
      </c>
      <c r="M61" s="40"/>
      <c r="N61" s="38">
        <f t="shared" si="5"/>
        <v>18</v>
      </c>
      <c r="O61" s="38"/>
      <c r="P61" s="38"/>
      <c r="Q61" s="36">
        <f t="shared" ref="Q61" si="6">N61+B61</f>
        <v>18</v>
      </c>
    </row>
    <row r="62" spans="2:20" x14ac:dyDescent="0.25">
      <c r="B62" s="38"/>
      <c r="C62" s="38"/>
      <c r="E62" s="1"/>
      <c r="H62" s="34"/>
      <c r="J62" s="39"/>
      <c r="K62" s="39"/>
      <c r="L62" s="40"/>
      <c r="M62" s="40"/>
      <c r="N62" s="40"/>
      <c r="O62" s="40"/>
      <c r="P62" s="40"/>
      <c r="Q62" s="23">
        <f>SUM(Q60:Q61)</f>
        <v>26.16</v>
      </c>
      <c r="R62" s="29"/>
      <c r="S62" s="29"/>
      <c r="T62" s="29"/>
    </row>
    <row r="63" spans="2:20" x14ac:dyDescent="0.25">
      <c r="B63" s="38"/>
      <c r="C63" s="38"/>
      <c r="E63" s="1"/>
      <c r="H63" s="34"/>
      <c r="J63" s="39"/>
      <c r="K63" s="39"/>
      <c r="L63" s="40"/>
      <c r="M63" s="40"/>
      <c r="N63" s="40"/>
      <c r="O63" s="40"/>
      <c r="P63" s="40"/>
      <c r="Q63" s="8"/>
      <c r="R63" s="8">
        <f>B60+Q62</f>
        <v>57.834176053400085</v>
      </c>
    </row>
    <row r="64" spans="2:20" x14ac:dyDescent="0.25">
      <c r="B64" s="38"/>
      <c r="C64" s="38"/>
      <c r="E64" s="1"/>
      <c r="H64" s="34"/>
      <c r="J64" s="39"/>
      <c r="K64" s="39"/>
      <c r="L64" s="40"/>
      <c r="M64" s="40"/>
      <c r="N64" s="40"/>
      <c r="O64" s="40"/>
      <c r="P64" s="40"/>
      <c r="Q64" s="8"/>
    </row>
    <row r="65" spans="2:20" x14ac:dyDescent="0.25">
      <c r="H65" s="1"/>
    </row>
    <row r="67" spans="2:20" x14ac:dyDescent="0.25">
      <c r="B67" s="37" t="s">
        <v>34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1"/>
      <c r="O67" s="1"/>
      <c r="P67" s="1"/>
      <c r="Q67" s="8"/>
    </row>
    <row r="68" spans="2:20" x14ac:dyDescent="0.25">
      <c r="B68" s="11"/>
      <c r="C68" s="11"/>
      <c r="E68" s="1"/>
      <c r="H68" s="34"/>
      <c r="J68" s="32"/>
      <c r="K68" s="32"/>
      <c r="L68" s="1"/>
      <c r="M68" s="1"/>
      <c r="N68" s="1"/>
      <c r="O68" s="1"/>
      <c r="P68" s="1"/>
      <c r="R68" s="1" t="s">
        <v>31</v>
      </c>
      <c r="S68" s="1"/>
      <c r="T68" s="1"/>
    </row>
    <row r="69" spans="2:20" x14ac:dyDescent="0.25">
      <c r="B69" s="38">
        <f>M8</f>
        <v>31.674176053400085</v>
      </c>
      <c r="C69" s="38"/>
      <c r="E69" s="1">
        <v>120</v>
      </c>
      <c r="H69" s="34">
        <f>Q4</f>
        <v>1.7000000000000001E-2</v>
      </c>
      <c r="J69" s="39">
        <f>E69*H69</f>
        <v>2.04</v>
      </c>
      <c r="K69" s="39"/>
      <c r="L69" s="1">
        <v>4</v>
      </c>
      <c r="M69" s="1"/>
      <c r="N69" s="11">
        <f t="shared" ref="N69:N70" si="7">L69*J69</f>
        <v>8.16</v>
      </c>
      <c r="O69" s="11"/>
      <c r="P69" s="11"/>
      <c r="Q69" s="8">
        <f>N69</f>
        <v>8.16</v>
      </c>
    </row>
    <row r="70" spans="2:20" x14ac:dyDescent="0.25">
      <c r="B70" s="1"/>
      <c r="C70" s="1"/>
      <c r="E70" s="1">
        <v>120</v>
      </c>
      <c r="H70" s="35">
        <f>Q6</f>
        <v>2.5000000000000001E-2</v>
      </c>
      <c r="J70" s="39">
        <f>E70*H70</f>
        <v>3</v>
      </c>
      <c r="K70" s="39"/>
      <c r="L70" s="1">
        <v>12</v>
      </c>
      <c r="M70" s="1"/>
      <c r="N70" s="11">
        <f t="shared" si="7"/>
        <v>36</v>
      </c>
      <c r="O70" s="11"/>
      <c r="P70" s="11"/>
      <c r="Q70" s="8">
        <f t="shared" ref="Q70" si="8">N70+B70</f>
        <v>36</v>
      </c>
    </row>
    <row r="71" spans="2:20" x14ac:dyDescent="0.25">
      <c r="B71" s="11"/>
      <c r="C71" s="11"/>
      <c r="E71" s="1">
        <v>120</v>
      </c>
      <c r="H71" s="35">
        <f>Q8</f>
        <v>0.05</v>
      </c>
      <c r="J71" s="39">
        <f>E71*H71</f>
        <v>6</v>
      </c>
      <c r="K71" s="39"/>
      <c r="L71" s="1">
        <v>4</v>
      </c>
      <c r="M71" s="1"/>
      <c r="N71" s="12">
        <f>J71*L71</f>
        <v>24</v>
      </c>
      <c r="O71" s="1"/>
      <c r="P71" s="1"/>
      <c r="Q71" s="8">
        <f>N71</f>
        <v>24</v>
      </c>
    </row>
    <row r="72" spans="2:20" x14ac:dyDescent="0.25">
      <c r="B72" s="11"/>
      <c r="C72" s="11"/>
      <c r="E72" s="1"/>
      <c r="H72" s="34"/>
      <c r="J72" s="32"/>
      <c r="K72" s="32"/>
      <c r="L72" s="1"/>
      <c r="M72" s="1"/>
      <c r="N72" s="1"/>
      <c r="O72" s="1"/>
      <c r="P72" s="1"/>
      <c r="Q72" s="23">
        <f>SUM(Q69:Q71)</f>
        <v>68.16</v>
      </c>
      <c r="R72" s="29"/>
      <c r="S72" s="29"/>
      <c r="T72" s="29"/>
    </row>
    <row r="73" spans="2:20" x14ac:dyDescent="0.25">
      <c r="Q73" s="8"/>
      <c r="R73" s="8">
        <f>B69+Q72</f>
        <v>99.834176053400085</v>
      </c>
    </row>
  </sheetData>
  <mergeCells count="169">
    <mergeCell ref="J4:N4"/>
    <mergeCell ref="B5:C5"/>
    <mergeCell ref="E5:F5"/>
    <mergeCell ref="K5:M5"/>
    <mergeCell ref="J6:K6"/>
    <mergeCell ref="M6:N6"/>
    <mergeCell ref="B9:C9"/>
    <mergeCell ref="E9:F9"/>
    <mergeCell ref="J9:K9"/>
    <mergeCell ref="M9:N9"/>
    <mergeCell ref="B10:C10"/>
    <mergeCell ref="J10:K10"/>
    <mergeCell ref="M10:N10"/>
    <mergeCell ref="B7:C7"/>
    <mergeCell ref="E7:F7"/>
    <mergeCell ref="B8:C8"/>
    <mergeCell ref="E8:F8"/>
    <mergeCell ref="J8:K8"/>
    <mergeCell ref="M8:N8"/>
    <mergeCell ref="M17:N17"/>
    <mergeCell ref="A18:E18"/>
    <mergeCell ref="J18:K18"/>
    <mergeCell ref="A11:G11"/>
    <mergeCell ref="J11:K11"/>
    <mergeCell ref="M11:N11"/>
    <mergeCell ref="J13:K13"/>
    <mergeCell ref="M13:N13"/>
    <mergeCell ref="A14:E14"/>
    <mergeCell ref="K14:L14"/>
    <mergeCell ref="A19:E19"/>
    <mergeCell ref="A20:E20"/>
    <mergeCell ref="J20:K20"/>
    <mergeCell ref="A21:E21"/>
    <mergeCell ref="K21:L21"/>
    <mergeCell ref="A22:E22"/>
    <mergeCell ref="A15:E15"/>
    <mergeCell ref="A16:E16"/>
    <mergeCell ref="A17:E17"/>
    <mergeCell ref="J17:K17"/>
    <mergeCell ref="L35:M35"/>
    <mergeCell ref="N35:P35"/>
    <mergeCell ref="Q35:S35"/>
    <mergeCell ref="B36:C36"/>
    <mergeCell ref="J36:K36"/>
    <mergeCell ref="L36:M36"/>
    <mergeCell ref="N36:P36"/>
    <mergeCell ref="A23:E23"/>
    <mergeCell ref="B32:H32"/>
    <mergeCell ref="B35:C35"/>
    <mergeCell ref="D35:F35"/>
    <mergeCell ref="G35:I35"/>
    <mergeCell ref="J35:K35"/>
    <mergeCell ref="B39:C39"/>
    <mergeCell ref="J39:K39"/>
    <mergeCell ref="L39:M39"/>
    <mergeCell ref="N39:P39"/>
    <mergeCell ref="B40:C40"/>
    <mergeCell ref="J40:K40"/>
    <mergeCell ref="L40:M40"/>
    <mergeCell ref="N40:P40"/>
    <mergeCell ref="B37:C37"/>
    <mergeCell ref="J37:K37"/>
    <mergeCell ref="L37:M37"/>
    <mergeCell ref="N37:P37"/>
    <mergeCell ref="B38:C38"/>
    <mergeCell ref="J38:K38"/>
    <mergeCell ref="L38:M38"/>
    <mergeCell ref="N38:P38"/>
    <mergeCell ref="B43:C43"/>
    <mergeCell ref="J43:K43"/>
    <mergeCell ref="L43:M43"/>
    <mergeCell ref="N43:P43"/>
    <mergeCell ref="B44:C44"/>
    <mergeCell ref="J44:K44"/>
    <mergeCell ref="L44:M44"/>
    <mergeCell ref="N44:P44"/>
    <mergeCell ref="B41:C41"/>
    <mergeCell ref="J41:K41"/>
    <mergeCell ref="L41:M41"/>
    <mergeCell ref="N41:P41"/>
    <mergeCell ref="B42:C42"/>
    <mergeCell ref="J42:K42"/>
    <mergeCell ref="L42:M42"/>
    <mergeCell ref="N42:P42"/>
    <mergeCell ref="B47:C47"/>
    <mergeCell ref="J47:K47"/>
    <mergeCell ref="L47:M47"/>
    <mergeCell ref="N47:P47"/>
    <mergeCell ref="B48:M48"/>
    <mergeCell ref="N48:P48"/>
    <mergeCell ref="B45:C45"/>
    <mergeCell ref="J45:K45"/>
    <mergeCell ref="L45:M45"/>
    <mergeCell ref="N45:P45"/>
    <mergeCell ref="B46:C46"/>
    <mergeCell ref="J46:K46"/>
    <mergeCell ref="L46:M46"/>
    <mergeCell ref="N46:P46"/>
    <mergeCell ref="B49:C49"/>
    <mergeCell ref="J49:K49"/>
    <mergeCell ref="L49:M49"/>
    <mergeCell ref="N49:P49"/>
    <mergeCell ref="B50:C50"/>
    <mergeCell ref="D50:F50"/>
    <mergeCell ref="G50:I50"/>
    <mergeCell ref="J50:K50"/>
    <mergeCell ref="L50:M50"/>
    <mergeCell ref="N50:P50"/>
    <mergeCell ref="Q50:S50"/>
    <mergeCell ref="B51:C51"/>
    <mergeCell ref="J51:K51"/>
    <mergeCell ref="L51:M51"/>
    <mergeCell ref="N51:P51"/>
    <mergeCell ref="B52:C52"/>
    <mergeCell ref="J52:K52"/>
    <mergeCell ref="L52:M52"/>
    <mergeCell ref="N52:P52"/>
    <mergeCell ref="B55:C55"/>
    <mergeCell ref="J55:K55"/>
    <mergeCell ref="L55:M55"/>
    <mergeCell ref="N55:P55"/>
    <mergeCell ref="B56:C56"/>
    <mergeCell ref="J56:K56"/>
    <mergeCell ref="L56:M56"/>
    <mergeCell ref="N56:P56"/>
    <mergeCell ref="B53:C53"/>
    <mergeCell ref="J53:K53"/>
    <mergeCell ref="L53:M53"/>
    <mergeCell ref="N53:P53"/>
    <mergeCell ref="B54:C54"/>
    <mergeCell ref="J54:K54"/>
    <mergeCell ref="L54:M54"/>
    <mergeCell ref="N54:P54"/>
    <mergeCell ref="R59:T59"/>
    <mergeCell ref="B60:C60"/>
    <mergeCell ref="J60:K60"/>
    <mergeCell ref="L60:M60"/>
    <mergeCell ref="N60:P60"/>
    <mergeCell ref="B57:C57"/>
    <mergeCell ref="J57:K57"/>
    <mergeCell ref="L57:M57"/>
    <mergeCell ref="N57:P57"/>
    <mergeCell ref="B58:M58"/>
    <mergeCell ref="N58:P58"/>
    <mergeCell ref="B61:C61"/>
    <mergeCell ref="J61:K61"/>
    <mergeCell ref="L61:M61"/>
    <mergeCell ref="N61:P61"/>
    <mergeCell ref="B62:C62"/>
    <mergeCell ref="J62:K62"/>
    <mergeCell ref="L62:M62"/>
    <mergeCell ref="N62:P62"/>
    <mergeCell ref="B59:C59"/>
    <mergeCell ref="J59:K59"/>
    <mergeCell ref="L59:M59"/>
    <mergeCell ref="N59:P59"/>
    <mergeCell ref="B67:M67"/>
    <mergeCell ref="B69:C69"/>
    <mergeCell ref="J69:K69"/>
    <mergeCell ref="J70:K70"/>
    <mergeCell ref="J71:K71"/>
    <mergeCell ref="B63:C63"/>
    <mergeCell ref="J63:K63"/>
    <mergeCell ref="L63:M63"/>
    <mergeCell ref="N63:P63"/>
    <mergeCell ref="B64:C64"/>
    <mergeCell ref="J64:K64"/>
    <mergeCell ref="L64:M64"/>
    <mergeCell ref="N64:P6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</dc:creator>
  <cp:lastModifiedBy>Petar</cp:lastModifiedBy>
  <dcterms:created xsi:type="dcterms:W3CDTF">2015-06-05T18:19:34Z</dcterms:created>
  <dcterms:modified xsi:type="dcterms:W3CDTF">2025-11-25T11:25:22Z</dcterms:modified>
</cp:coreProperties>
</file>