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Opći dio" sheetId="1" r:id="rId1"/>
    <sheet name="Izvršenje prema programskoj k." sheetId="2" r:id="rId2"/>
    <sheet name="Izvršenje prema organizacijskoj" sheetId="3" r:id="rId3"/>
    <sheet name="Izvršenje prema ekonomskoj" sheetId="4" r:id="rId4"/>
    <sheet name="Izvršenje prema funskijckoj" sheetId="5" r:id="rId5"/>
    <sheet name="Izvršenje prema izvorima" sheetId="6" r:id="rId6"/>
    <sheet name="Izvještaj o zaduživanju" sheetId="7" r:id="rId7"/>
    <sheet name="Izvještaj o danim jamstvima" sheetId="8" r:id="rId8"/>
    <sheet name="Godišnji izvještaj-pror.zaliha" sheetId="9" r:id="rId9"/>
    <sheet name="Izvršenje plana razvojnih progr" sheetId="10" r:id="rId10"/>
  </sheets>
  <definedNames/>
  <calcPr fullCalcOnLoad="1"/>
</workbook>
</file>

<file path=xl/sharedStrings.xml><?xml version="1.0" encoding="utf-8"?>
<sst xmlns="http://schemas.openxmlformats.org/spreadsheetml/2006/main" count="1465" uniqueCount="742">
  <si>
    <t>OPĆI DIO</t>
  </si>
  <si>
    <t>Šifra izvora</t>
  </si>
  <si>
    <t>A.  RAČUN PRIHODA I RASHODA</t>
  </si>
  <si>
    <t>Prihodi od prodaje nefinancijske imovine</t>
  </si>
  <si>
    <t>Rashodi poslovanja</t>
  </si>
  <si>
    <t>Rashodi za nabavu nefinancijske imovine</t>
  </si>
  <si>
    <t>B.  RAČUN ZADUŽIVANJA / FINANCIRANJA</t>
  </si>
  <si>
    <t>Primici od financijske imovine i zaduživanja</t>
  </si>
  <si>
    <t>Izdaci za financijsku imovinu i otplate zajmova</t>
  </si>
  <si>
    <t>NETO ZADUŽIVANJE/FINANCIRANJE</t>
  </si>
  <si>
    <t xml:space="preserve">C.  RASPOLOŽIVA SREDSTVA IZ PRETHODNIH GODINA </t>
  </si>
  <si>
    <t>VIŠAK/MANJAK + NETO ZADUŽIVANJE/FINANCIRANJA + RASPOLOŽIVA SREDSTVA IZ PRETHODNIH GODINA</t>
  </si>
  <si>
    <t xml:space="preserve">BROJ </t>
  </si>
  <si>
    <t>KONTA</t>
  </si>
  <si>
    <t>VRSTA PRIHODA/IZDATAKA</t>
  </si>
  <si>
    <t>Prihodi od financijske imovine</t>
  </si>
  <si>
    <t>Prihodi od nefinancijske imovine</t>
  </si>
  <si>
    <t>Administrativne (upravne) pristojbe</t>
  </si>
  <si>
    <t>Prihodi po posebnim propisima</t>
  </si>
  <si>
    <t>Prihodi koje proračuni i proračunski korisnici ostvare obavljanjem poslova na tržištu (vlastiti prihodi)</t>
  </si>
  <si>
    <t>Prihodi od prodaje neproizvedene imovine</t>
  </si>
  <si>
    <t>Prihodi od prodaje materijalne imovine-prirodna bogatstva</t>
  </si>
  <si>
    <t>Prihodi od prodaje građevinskih objekata</t>
  </si>
  <si>
    <t>Rashodi za zaposlene</t>
  </si>
  <si>
    <t>Ostali rashodi za zaposlene</t>
  </si>
  <si>
    <t>Materijalni rashodi</t>
  </si>
  <si>
    <t>Naknade troškova zaposlenima</t>
  </si>
  <si>
    <t>Rashodi za materijal i energiju</t>
  </si>
  <si>
    <t>Rashodi za usluge</t>
  </si>
  <si>
    <t>Ostali nespomenuti rashodi poslovanja</t>
  </si>
  <si>
    <t>Kamate za primljene zajmove</t>
  </si>
  <si>
    <t>Ostali financijski rashodi</t>
  </si>
  <si>
    <t>Naknade građanima i kućanstvima iz proračuna</t>
  </si>
  <si>
    <t>Donacije i ostali rashodi</t>
  </si>
  <si>
    <t>Tekuće donacije</t>
  </si>
  <si>
    <t>Rashodi za nabavu neproizvedene imovine</t>
  </si>
  <si>
    <t>Rashodi za nabavu proizvedene dugotrajne imovine</t>
  </si>
  <si>
    <t>Građevinski objekti</t>
  </si>
  <si>
    <t>Postrojenja i oprema</t>
  </si>
  <si>
    <t>Knjige, umjetnička djela i ostale izložbene vrijednosti</t>
  </si>
  <si>
    <t>Nematerijalna proizvedena imovina</t>
  </si>
  <si>
    <t>Rashodi za dodatna ulaganja na nefinancijskoj imovini</t>
  </si>
  <si>
    <t>Dodatna ulag. na građevinskim objektima</t>
  </si>
  <si>
    <t>Pomoći dane u inozem. i unutar opće države</t>
  </si>
  <si>
    <t>POSEBNI DIO</t>
  </si>
  <si>
    <t xml:space="preserve">Rashodi poslovanja </t>
  </si>
  <si>
    <t xml:space="preserve">Materijalni rashodi </t>
  </si>
  <si>
    <t xml:space="preserve">Doprinosi na plaće </t>
  </si>
  <si>
    <t>Financijski rashodi</t>
  </si>
  <si>
    <t>Funkcijska klasifikacija: 04 - Ekonomski poslovi</t>
  </si>
  <si>
    <t>Rashodi za nabavu proiz. dugotr. imov.</t>
  </si>
  <si>
    <t>Rashodi za nabavu nefinancij. imovine</t>
  </si>
  <si>
    <t>Rashodi za nabavu nefinancij.imovine</t>
  </si>
  <si>
    <t>Funkcijska klasifikacija: 09 - Obrazovanje</t>
  </si>
  <si>
    <t xml:space="preserve">Naknade građanima i kućanstvima </t>
  </si>
  <si>
    <t>Funkcijska klasifikacija: 10 - Socijalna zaštita</t>
  </si>
  <si>
    <t>Funkcijska klasifikacija: 08 - Rekreacija, kultura i religija</t>
  </si>
  <si>
    <t>Prihodi od prodaje proizvedene dugotr.imovine</t>
  </si>
  <si>
    <t>Naknade građanima i kućanstvima na temelju osiguranja i druge naknade</t>
  </si>
  <si>
    <t>Materijalna imovina-prir.bog. (zemlj.)</t>
  </si>
  <si>
    <t>Rashodi za materijal i energiju/potroš.</t>
  </si>
  <si>
    <t>Izdaci za rad Vrtića</t>
  </si>
  <si>
    <t>Osatale naknade građ. i kuć. iz prorač.</t>
  </si>
  <si>
    <t>Ostali nespome. rashodi poslovanja</t>
  </si>
  <si>
    <t>Ostali nespomenuti rashodi poslov.</t>
  </si>
  <si>
    <t>Knjige,umjetnička djela</t>
  </si>
  <si>
    <t>Komunalni doprinos i naknade</t>
  </si>
  <si>
    <t xml:space="preserve">Na temelju članaka .....  Zakona o proračunu ("Narodne novine" br. 87/08., 36/09. i 46/09.), i članka .... Statuta Općine Murter-Kornati ("Službeni vjesnik Šibensko-kninske županije" br. 11/09) Općinski načelnik  dostavlja </t>
  </si>
  <si>
    <t>Broj</t>
  </si>
  <si>
    <t>Konta</t>
  </si>
  <si>
    <t xml:space="preserve">    VRSTA RASHODA/IZDATAKA</t>
  </si>
  <si>
    <t xml:space="preserve">                    UKUPNO RASHODI I IZDACI</t>
  </si>
  <si>
    <t>Aktivnost</t>
  </si>
  <si>
    <t xml:space="preserve">Aktivnost </t>
  </si>
  <si>
    <t xml:space="preserve">Aktivnost  </t>
  </si>
  <si>
    <t xml:space="preserve">Izvor      </t>
  </si>
  <si>
    <t>Opći prihodi i primitci</t>
  </si>
  <si>
    <t xml:space="preserve"> Opći prihodi i primitci</t>
  </si>
  <si>
    <t>Izvor</t>
  </si>
  <si>
    <t>Kapitalne pomoći trg. društvima u j. sek.</t>
  </si>
  <si>
    <t>Pomoći od ostalih subjekata unutar općeg proračuna</t>
  </si>
  <si>
    <t>Prihodi od administrativnih pristojbi i po pos.propisima i nakn.</t>
  </si>
  <si>
    <t>PRPRAČUN OPĆINE MURTER-KORNATI</t>
  </si>
  <si>
    <t>ZA 2014. GODINU</t>
  </si>
  <si>
    <t>Rashodi za materijal i energiju - službeno vozilo</t>
  </si>
  <si>
    <t>Rashodi za nabavu neproizvedene dugotrajne imovine</t>
  </si>
  <si>
    <t>Donavije i ostali rashodi</t>
  </si>
  <si>
    <t>Rashodi za usluge - Autorski ugovori</t>
  </si>
  <si>
    <t>Izvor                  Opći prihodi i primitci</t>
  </si>
  <si>
    <t xml:space="preserve">Korisnik  01:             </t>
  </si>
  <si>
    <t xml:space="preserve"> DJEČJI VRTIĆ</t>
  </si>
  <si>
    <t xml:space="preserve">Izvor       </t>
  </si>
  <si>
    <t>GLAVA               001  01  Poslovanje Općinskog vijeća i opć. načelnika</t>
  </si>
  <si>
    <t>RAZDJEL            001    OPĆINSKO VIJEĆE</t>
  </si>
  <si>
    <t xml:space="preserve">Plaće                           </t>
  </si>
  <si>
    <t xml:space="preserve">Energija                         </t>
  </si>
  <si>
    <t xml:space="preserve">Plaće                             </t>
  </si>
  <si>
    <t>Rashodi za nabavu nefin. imovine</t>
  </si>
  <si>
    <t>Usluge promidžbe i informiranja</t>
  </si>
  <si>
    <t>Stručno usavršavanje zaposlenika</t>
  </si>
  <si>
    <t>Usluge telefona, pošte i prijevoza</t>
  </si>
  <si>
    <t>Usluge tekućeg i investicijskog održavanja</t>
  </si>
  <si>
    <t>Intelektualne i osobne usluge</t>
  </si>
  <si>
    <t>Bankarske usluge i usluge platnog prometa</t>
  </si>
  <si>
    <t>Tekuće pomoći unutar općeg proračuna</t>
  </si>
  <si>
    <t>Naknade građanima i kućanstvima u novcu</t>
  </si>
  <si>
    <t>Uredski materijal i ostali materijalni rashodi</t>
  </si>
  <si>
    <t>Prirez i porez na dohodak od nesamostalnog rada</t>
  </si>
  <si>
    <t>Samostalni porezi na nepokretnu imovinu</t>
  </si>
  <si>
    <t>Povremeni porezi na imovinu</t>
  </si>
  <si>
    <t>Porez na korištenje dobara ili izvođenje aktivnosti</t>
  </si>
  <si>
    <t>Tekuće pomoći iz proračuna</t>
  </si>
  <si>
    <t>Kapitelne pomoći od ostalih subjekata unutar općeg proračuna</t>
  </si>
  <si>
    <t>Prihodi od zakupa i iznajmljivanja imovine</t>
  </si>
  <si>
    <t>Naknada za korištenje nefinancijske imovine</t>
  </si>
  <si>
    <t>Ostale upravne pristojbe i naknade</t>
  </si>
  <si>
    <t>Prihodi od vodnog gospodarstva</t>
  </si>
  <si>
    <t xml:space="preserve">Prihodi poslovanja                         </t>
  </si>
  <si>
    <t xml:space="preserve">Prihodi od poreza                            </t>
  </si>
  <si>
    <t xml:space="preserve">Porez na imovinu                              </t>
  </si>
  <si>
    <t xml:space="preserve">Porez na robu i usluge                               </t>
  </si>
  <si>
    <t xml:space="preserve">Porez na promet                                      </t>
  </si>
  <si>
    <t xml:space="preserve">Pomoći                                                       </t>
  </si>
  <si>
    <t xml:space="preserve">Pomoći iz proračuna                               </t>
  </si>
  <si>
    <t xml:space="preserve">Prihodi od imovine                                </t>
  </si>
  <si>
    <t xml:space="preserve">Naknade za koncesije                                    </t>
  </si>
  <si>
    <t xml:space="preserve">Komunalni doprinosi                           </t>
  </si>
  <si>
    <t xml:space="preserve">Komunalne naknade                              </t>
  </si>
  <si>
    <t>Kazne za prekršaje u prometu</t>
  </si>
  <si>
    <t xml:space="preserve">Kazne i upravne mjere                   </t>
  </si>
  <si>
    <t xml:space="preserve">Zemljište                          </t>
  </si>
  <si>
    <t>Doprinosi za obvezno zdravstveno osiguranje</t>
  </si>
  <si>
    <t>Doprinosi za obvezno osiguranje u slučaju nezaposlenosti</t>
  </si>
  <si>
    <t>Materijal i djelovi za tekuće i investicijsko održavanje</t>
  </si>
  <si>
    <t>zdravstvene i veterinarske usluge</t>
  </si>
  <si>
    <t>Naknada za rad predstavničkih i izvršnog tijela, povjerenstava i sl</t>
  </si>
  <si>
    <t xml:space="preserve">Rashodi za zaposlene                    </t>
  </si>
  <si>
    <t xml:space="preserve">Plaće                                                </t>
  </si>
  <si>
    <t xml:space="preserve">Plaće za redovan rad                              </t>
  </si>
  <si>
    <t xml:space="preserve">Doprinosi na plaće                              </t>
  </si>
  <si>
    <t xml:space="preserve">Materijalni rashodi                       </t>
  </si>
  <si>
    <t xml:space="preserve">Službena putovanja                         </t>
  </si>
  <si>
    <t xml:space="preserve">Energija                                                     </t>
  </si>
  <si>
    <t xml:space="preserve">Rashodi za usluge                        </t>
  </si>
  <si>
    <t xml:space="preserve">Komunalne usluge                           </t>
  </si>
  <si>
    <t xml:space="preserve">Računalne usluge                           </t>
  </si>
  <si>
    <t xml:space="preserve">Ostale usluge                                </t>
  </si>
  <si>
    <t xml:space="preserve">Premije osiguranja                               </t>
  </si>
  <si>
    <t xml:space="preserve">Reprezentacija                                 </t>
  </si>
  <si>
    <t xml:space="preserve">Pristojbe i naknade                               </t>
  </si>
  <si>
    <t xml:space="preserve">Financijski rashodi                                </t>
  </si>
  <si>
    <t xml:space="preserve">Zatezne kamate                            </t>
  </si>
  <si>
    <t xml:space="preserve">Tekuće donacije                                   </t>
  </si>
  <si>
    <t>Uređaji, strojevi i oprema za ostale namjene</t>
  </si>
  <si>
    <t>Gdodatna ulaganja na građevinskim objektima</t>
  </si>
  <si>
    <t xml:space="preserve">Zemljište                                            </t>
  </si>
  <si>
    <t xml:space="preserve">Postrojenja i oprema                     </t>
  </si>
  <si>
    <t>Umje. Litera. i znan. Djela-prostorni planovi</t>
  </si>
  <si>
    <t xml:space="preserve">Izvor </t>
  </si>
  <si>
    <t>Uredska oprema i namještaj</t>
  </si>
  <si>
    <t xml:space="preserve">Knjige                                                                                              </t>
  </si>
  <si>
    <t xml:space="preserve">Primici od zaduživanja                                               </t>
  </si>
  <si>
    <t xml:space="preserve">Prihodi poslovanja                                                </t>
  </si>
  <si>
    <t xml:space="preserve">Prihodi poslovanja                                 </t>
  </si>
  <si>
    <t xml:space="preserve">Rashodi poslovanja                                                  </t>
  </si>
  <si>
    <t xml:space="preserve">                                                                      </t>
  </si>
  <si>
    <t xml:space="preserve">Vlastiti izvori                                         </t>
  </si>
  <si>
    <t xml:space="preserve">Porez i prirez na dohodak                              </t>
  </si>
  <si>
    <t xml:space="preserve">Ostali nespomenuti prihodi                                 </t>
  </si>
  <si>
    <t xml:space="preserve">Prihodi od pruženih usluga                          </t>
  </si>
  <si>
    <t xml:space="preserve">Ostali rashodi za zaposlene                       </t>
  </si>
  <si>
    <t xml:space="preserve">Ostali rashodi za zaposlene                                       </t>
  </si>
  <si>
    <t xml:space="preserve">Sitni inventar i auto gume                            </t>
  </si>
  <si>
    <t xml:space="preserve">Zakupnine i najamnine                               </t>
  </si>
  <si>
    <t xml:space="preserve">Donacije i ostali rashodi                              </t>
  </si>
  <si>
    <t xml:space="preserve">Tekuće donacije u novcu                                 </t>
  </si>
  <si>
    <t xml:space="preserve">Ostali građevinski objekti                                                   </t>
  </si>
  <si>
    <t>Izvor:</t>
  </si>
  <si>
    <t xml:space="preserve">Izvor: </t>
  </si>
  <si>
    <t>Ostali rashodi</t>
  </si>
  <si>
    <t>Program          1001   Donošenje akata i mjera -djelokruga OV</t>
  </si>
  <si>
    <t xml:space="preserve">  Opći prihodi i primitci</t>
  </si>
  <si>
    <t>Izvor            Opći prihodi i primitci</t>
  </si>
  <si>
    <t xml:space="preserve">  Opći prihodi i primici</t>
  </si>
  <si>
    <t xml:space="preserve">   Opći prihodi i primitci</t>
  </si>
  <si>
    <t xml:space="preserve">RAZDJEL              002     JEDINSTVENI UPRAVNI ODJEL </t>
  </si>
  <si>
    <t xml:space="preserve">Program         1002   Priprema i donošenje akata </t>
  </si>
  <si>
    <t>Izvor             Opći prihodi i primitci</t>
  </si>
  <si>
    <t>Progra     1003  Zaštita i spašavanje građana,materijalnih i dr. dobara</t>
  </si>
  <si>
    <t>Program    1004  Poticanje razvoja gospodarstva</t>
  </si>
  <si>
    <t>Funkcijska klasifikacija: 06 - usluge unapređenja stanovanja i zajednice</t>
  </si>
  <si>
    <t>Funkcijska klasifikacija: 04 - ekonomski poslovi</t>
  </si>
  <si>
    <t>Funkcijska klasifikacija: 03 - javni red i sigurnost</t>
  </si>
  <si>
    <t xml:space="preserve">Funkcijska klasifikacija: 01 - opće javne usluge </t>
  </si>
  <si>
    <t>Funkcijska klasifikacija: 08 - rekreacija, kultura i religija</t>
  </si>
  <si>
    <t xml:space="preserve">   Prihodi za posebne namjene</t>
  </si>
  <si>
    <t>Rashodi za nabavu neproizvedene dugotrajna imovine</t>
  </si>
  <si>
    <t>Nematerijalna imovina</t>
  </si>
  <si>
    <t>Ostala nematerijalna imovina</t>
  </si>
  <si>
    <t>Izvor             Prihodi za posebne namjene</t>
  </si>
  <si>
    <t xml:space="preserve">   Pomoći </t>
  </si>
  <si>
    <t xml:space="preserve">Funkcijska klasifikacija: </t>
  </si>
  <si>
    <t>Funkcijska klasifikacija: 06 - usluge unapređenja stavocanja i zajednice</t>
  </si>
  <si>
    <t>Program    1007        Program zaštite okoliša</t>
  </si>
  <si>
    <t>Funkcijska klasifikacija: 05 - zaštita okoliša</t>
  </si>
  <si>
    <t>Program    1008   Javnih potreba u predškolskom odgoju</t>
  </si>
  <si>
    <t>Funkcijska klasifikacija: 09 - obrazovanje</t>
  </si>
  <si>
    <t>Funkcijska klasifikacija:  10 - socijalna zaštita</t>
  </si>
  <si>
    <t xml:space="preserve">   Pomoći</t>
  </si>
  <si>
    <t xml:space="preserve">   Opći prihodi i primici</t>
  </si>
  <si>
    <t>Funkcijska klasifikacija:  08 - rekreacija, kultura i religija</t>
  </si>
  <si>
    <t xml:space="preserve">   Opći prihoi i primitci</t>
  </si>
  <si>
    <t>Funkcijska klasifikacija: 06 - usluge unapređenja stavnovanja i zajednice</t>
  </si>
  <si>
    <t>Kapitalne pomoći proračunu iz drugih proračuna</t>
  </si>
  <si>
    <t>Ceste, željeznice i ostali prometni objekti</t>
  </si>
  <si>
    <t xml:space="preserve">Poslovni objekti                                        </t>
  </si>
  <si>
    <t xml:space="preserve">Građevinski objekti                                           </t>
  </si>
  <si>
    <t xml:space="preserve">Nematerijalna imovina                                                  </t>
  </si>
  <si>
    <t xml:space="preserve">Tekuće donacije                              </t>
  </si>
  <si>
    <t xml:space="preserve">Donacije i ostali rashodi                                             </t>
  </si>
  <si>
    <t xml:space="preserve">Rashodi poslovanja                         </t>
  </si>
  <si>
    <t xml:space="preserve">Pomoći unutar opće države                                                         </t>
  </si>
  <si>
    <t>08- rekreacija, kultura i religija</t>
  </si>
  <si>
    <t>Program   1009   Javnih potreba u školstvu</t>
  </si>
  <si>
    <t>Naknade građanima I kućanstvima na temelju osig. i dr. naknade</t>
  </si>
  <si>
    <t>Ostale naknade građanima i kućanstvima iz proračuna</t>
  </si>
  <si>
    <t xml:space="preserve">  1004 01  Pomoći udruženim poslovnim subjektima</t>
  </si>
  <si>
    <t xml:space="preserve">Tuzemne članarine                                            </t>
  </si>
  <si>
    <t>Ostali prihodi od ne.imovine-legali.</t>
  </si>
  <si>
    <t>C</t>
  </si>
  <si>
    <t>RASPOLOŽIVA SREDSTVA IZ PRETHODNE GODINE</t>
  </si>
  <si>
    <t>Prihodi za posebne namjene</t>
  </si>
  <si>
    <t>Rashodi za nabavu proi.dug.imovine</t>
  </si>
  <si>
    <t>Građevinski objekti Javna rasvjeta</t>
  </si>
  <si>
    <t>Rashodi protokola</t>
  </si>
  <si>
    <t>Rashodi za nabavu proiz.dugo. Imovini</t>
  </si>
  <si>
    <t xml:space="preserve">Ostale pristojbe i naknade-boravišna                                                         </t>
  </si>
  <si>
    <t>Opći prihodi i primici</t>
  </si>
  <si>
    <t>Program    1006  Gradnja objekata i uređaja komunalne infrastrukture</t>
  </si>
  <si>
    <t>Program   1005  Održavanje objekata i uređaja kom. infrastrukture</t>
  </si>
  <si>
    <t>Ostali prihodi - trošak ovrhe</t>
  </si>
  <si>
    <t xml:space="preserve">Ostali prihodi                                         </t>
  </si>
  <si>
    <t>Naknade troškova zaposlenima izvan radnog odnosa</t>
  </si>
  <si>
    <t>Ulaganja u računalne programe</t>
  </si>
  <si>
    <t>Zakupnine i najamnine</t>
  </si>
  <si>
    <t>Donacije od pravnih i fizičkih ososba izvan općeg prorač.</t>
  </si>
  <si>
    <t>Prihodi od zateznih kamata</t>
  </si>
  <si>
    <t>Službena, radna i zaštitna odjeća i obuća</t>
  </si>
  <si>
    <t>Naknade troškova osobama izvan radnog odnosa</t>
  </si>
  <si>
    <t>Ostali nespomenuti financijski rashodi</t>
  </si>
  <si>
    <t>Ostala nematerijala proizvedena imovina</t>
  </si>
  <si>
    <t xml:space="preserve">Primici od financijske imovine i zaduživanja </t>
  </si>
  <si>
    <t>Izvršenje</t>
  </si>
  <si>
    <t>Tekući plan</t>
  </si>
  <si>
    <t>Indeks</t>
  </si>
  <si>
    <t>4/1</t>
  </si>
  <si>
    <t>4/3</t>
  </si>
  <si>
    <t>Inddeks</t>
  </si>
  <si>
    <t>Ostali prihodi od poreza</t>
  </si>
  <si>
    <t xml:space="preserve">Neprepoznati nalozi                                </t>
  </si>
  <si>
    <t>plan</t>
  </si>
  <si>
    <t>Tekuće pomoći od izvanproračunskih korisnika</t>
  </si>
  <si>
    <t xml:space="preserve">Kazne, upravne mjere i ostali prihodi                                </t>
  </si>
  <si>
    <t xml:space="preserve">RAZLIKA: VIŠAK/MANJAK                             </t>
  </si>
  <si>
    <t xml:space="preserve">GODIŠNJE IZVJEŠĆE O IZVRŠENJU PRORAČUNA </t>
  </si>
  <si>
    <t>2018.</t>
  </si>
  <si>
    <t>Ostale nespomenute kazne</t>
  </si>
  <si>
    <t>Prijevozna sredstva u cestovnom prometu</t>
  </si>
  <si>
    <t>Naknada za prijevoz na posao</t>
  </si>
  <si>
    <t>Naknade građanima i kućanstvima u naravi</t>
  </si>
  <si>
    <t>VIŠAK/MANJAK PRIHODA I PRIMITAKA RASPOL.U SLJEDEĆEM RAZDOBLJU</t>
  </si>
  <si>
    <t>Rashodi za nabavu proizv.dugotr.imovine</t>
  </si>
  <si>
    <t>Pomoći</t>
  </si>
  <si>
    <t>Višak prihoda iz predhodnih godina</t>
  </si>
  <si>
    <t>Program   1010     Javnih potreba u socijalnoj skrbi</t>
  </si>
  <si>
    <t>Program   1011  Humanitarna zaštita</t>
  </si>
  <si>
    <t xml:space="preserve">   1011  01  Financiranja rada Hrvatskog Crvenog križa</t>
  </si>
  <si>
    <t>Program  1012   Javne potrebe ostalih udruga građana i pravnih osoba</t>
  </si>
  <si>
    <t xml:space="preserve">   1012 01   Hvidra, Dragovoljci i Veterani</t>
  </si>
  <si>
    <t>Aktivnost     1012 02  Financiranje rada LAG-a</t>
  </si>
  <si>
    <t xml:space="preserve">   1012 03  Financiranje rada vjerske zajednice</t>
  </si>
  <si>
    <t xml:space="preserve">   1012  04  Financiranje udruge Argonauta</t>
  </si>
  <si>
    <t>Program   1013   Javnih potreba u kulturi</t>
  </si>
  <si>
    <t>Program   1014   Javnih potreba u športu</t>
  </si>
  <si>
    <t xml:space="preserve">  1014  02     Djelatnost udruge Latinsko idro</t>
  </si>
  <si>
    <t>2019.</t>
  </si>
  <si>
    <t>Izvorni plan</t>
  </si>
  <si>
    <t xml:space="preserve">Izvorni plan </t>
  </si>
  <si>
    <t>Funkcijska klasifikacija: 01 - izvršna i zakonodavna vlast</t>
  </si>
  <si>
    <t>Aktivnost         1001 02  Financiranje rada Općinskog vijeća i radnih tijela</t>
  </si>
  <si>
    <t xml:space="preserve">  1001 04  Obilje.značajnih datuma, Nagrade i priznanja</t>
  </si>
  <si>
    <t xml:space="preserve">  1001 05  Promidžba općine s ciljem promicanja turističke sezone</t>
  </si>
  <si>
    <t xml:space="preserve">   1001 06   Rashodi protokola</t>
  </si>
  <si>
    <t>Ostali građevinski objekti</t>
  </si>
  <si>
    <t>Rashodi za dod.ulaganja na nefi. Imov.</t>
  </si>
  <si>
    <t>Dodatna ulaganja na građevinskim objektima</t>
  </si>
  <si>
    <t>Kapitalni projekt 1004 02 Prostorno programska studija razvitka uvale Hramina</t>
  </si>
  <si>
    <t>Funkcijska klasifikacija 06-usluge unapređenja stanovanja i zajednice</t>
  </si>
  <si>
    <t>Rashodi za nabavu nefinancij. Imovine</t>
  </si>
  <si>
    <t>Aktivnost         1005 02  Održavanje javnih zelenih površina</t>
  </si>
  <si>
    <t>Aktivnost        1005  03  Održavanje cestovne infrastr.-nerazvrstane ceste</t>
  </si>
  <si>
    <t>Rashodi za nabavu nefinacij. Imovine</t>
  </si>
  <si>
    <t xml:space="preserve">Oprema                     </t>
  </si>
  <si>
    <t>Kapitalni projekt    1006 10  Uređenje društvenih prostorija - Pasarela i prateća infra.</t>
  </si>
  <si>
    <t>Kapitalni projekt    1006 11  Uređenje skala prema crkvi Sv. Roko</t>
  </si>
  <si>
    <t>Kapitalni projekt  1006 12  Gradnja  dječjeg vrtića</t>
  </si>
  <si>
    <t>Funkcijska klasifikacija 09 - obrazovanje</t>
  </si>
  <si>
    <t>Funkcijska klasifikacija:06- usluge unapređenja stanovanja i zajednice</t>
  </si>
  <si>
    <t>Rashodi za nabavu nefin.imovine</t>
  </si>
  <si>
    <t>Materijalna imovina - prirodna bogatstva</t>
  </si>
  <si>
    <t>Kapitalni projekt   1006 13  Uređenje plaže Slanica</t>
  </si>
  <si>
    <t>Kapitalni projekt   1006 14  Energetska obnova kino dvorane Žut</t>
  </si>
  <si>
    <t>Kapitalni projekt   1006 15  Izgradnja okretišta za autobuse</t>
  </si>
  <si>
    <t>Neproizvedena dugotr.imovina</t>
  </si>
  <si>
    <t>Rashodi za nabavu proiz.dugo. Imovine</t>
  </si>
  <si>
    <t>Kapitalni projekt   1006 16  Uređenje arheološko-rekreacijskog parka Colentum</t>
  </si>
  <si>
    <t>Rashodi za nabavu nefin. Imovine</t>
  </si>
  <si>
    <t>Kapitalni projekt   1006 17  Jadranski centar za održivi razvoj otoka i priobalja</t>
  </si>
  <si>
    <t>Rashodi za nabavu poizv.dugotr.imovine</t>
  </si>
  <si>
    <t>Kapitalni projekt   1006 18   Izgradnja športskog centra Murterski škoji</t>
  </si>
  <si>
    <t xml:space="preserve">Opći prihodi i primici </t>
  </si>
  <si>
    <t>Rashodi za nabavu nefin.Imovine</t>
  </si>
  <si>
    <t>Rashodi za nabavu proiz.dugo.Imovine</t>
  </si>
  <si>
    <t>Aktivnost      A 1007 01   Sanacija odlagališta Hripe</t>
  </si>
  <si>
    <t>Oprema-dječje igralište</t>
  </si>
  <si>
    <t>Ostale naknade građ. i kuć. iz prorač.</t>
  </si>
  <si>
    <t xml:space="preserve">   1012  05 Rad mjesnog odbora</t>
  </si>
  <si>
    <t>Funkcijska klasifikacija: 06 - usluga unapređenja stanovanja i zajednice</t>
  </si>
  <si>
    <t xml:space="preserve">   1012 06   Ostale tekuće donacije</t>
  </si>
  <si>
    <t>Izvor                Opći prihodi i primici</t>
  </si>
  <si>
    <r>
      <t xml:space="preserve">Kapitalni projekt    </t>
    </r>
    <r>
      <rPr>
        <sz val="9"/>
        <color indexed="8"/>
        <rFont val="Calibri"/>
        <family val="2"/>
      </rPr>
      <t>1004 01</t>
    </r>
    <r>
      <rPr>
        <sz val="10"/>
        <color indexed="8"/>
        <rFont val="Calibri"/>
        <family val="2"/>
      </rPr>
      <t xml:space="preserve"> </t>
    </r>
    <r>
      <rPr>
        <sz val="9"/>
        <color indexed="8"/>
        <rFont val="Calibri"/>
        <family val="2"/>
      </rPr>
      <t xml:space="preserve">   Prostorno planiranje - općenite namjene</t>
    </r>
  </si>
  <si>
    <r>
      <t xml:space="preserve">Aktivnost           </t>
    </r>
    <r>
      <rPr>
        <sz val="9"/>
        <color indexed="8"/>
        <rFont val="Calibri"/>
        <family val="2"/>
      </rPr>
      <t>1002 01  Administrat., tehničko i stručno osoblje</t>
    </r>
  </si>
  <si>
    <r>
      <t xml:space="preserve">   </t>
    </r>
    <r>
      <rPr>
        <sz val="9"/>
        <color indexed="8"/>
        <rFont val="Calibri"/>
        <family val="2"/>
      </rPr>
      <t>1013 01     Manifestacije u kulturi</t>
    </r>
  </si>
  <si>
    <r>
      <t xml:space="preserve">  </t>
    </r>
    <r>
      <rPr>
        <sz val="9"/>
        <color indexed="8"/>
        <rFont val="Calibri"/>
        <family val="2"/>
      </rPr>
      <t>1014 03      Pomoć za funkcioniranje športske dvorane</t>
    </r>
  </si>
  <si>
    <r>
      <t xml:space="preserve">   </t>
    </r>
    <r>
      <rPr>
        <sz val="9"/>
        <color indexed="8"/>
        <rFont val="Calibri"/>
        <family val="2"/>
      </rPr>
      <t>1014 01      Osnovna djelatnost športskih udruga</t>
    </r>
  </si>
  <si>
    <r>
      <t xml:space="preserve">   </t>
    </r>
    <r>
      <rPr>
        <sz val="9"/>
        <rFont val="Calibri"/>
        <family val="2"/>
      </rPr>
      <t>1013 04    Pokladni odbor</t>
    </r>
  </si>
  <si>
    <r>
      <t xml:space="preserve">   </t>
    </r>
    <r>
      <rPr>
        <sz val="9"/>
        <rFont val="Calibri"/>
        <family val="2"/>
      </rPr>
      <t>1013 03     Djelatnost kulturno umjetni. društava</t>
    </r>
  </si>
  <si>
    <r>
      <t xml:space="preserve">  </t>
    </r>
    <r>
      <rPr>
        <sz val="9"/>
        <color indexed="8"/>
        <rFont val="Calibri"/>
        <family val="2"/>
      </rPr>
      <t>1013 02     Djelatnost knjižnice</t>
    </r>
  </si>
  <si>
    <r>
      <t xml:space="preserve"> </t>
    </r>
    <r>
      <rPr>
        <sz val="9"/>
        <color indexed="8"/>
        <rFont val="Calibri"/>
        <family val="2"/>
      </rPr>
      <t xml:space="preserve">  1010 04     Potpore za novorođeno dijete</t>
    </r>
  </si>
  <si>
    <r>
      <t xml:space="preserve">   </t>
    </r>
    <r>
      <rPr>
        <sz val="9"/>
        <color indexed="8"/>
        <rFont val="Calibri"/>
        <family val="2"/>
      </rPr>
      <t>1010 03     Potpore mladim obiteljima</t>
    </r>
  </si>
  <si>
    <r>
      <t xml:space="preserve">   </t>
    </r>
    <r>
      <rPr>
        <sz val="9"/>
        <color indexed="8"/>
        <rFont val="Calibri"/>
        <family val="2"/>
      </rPr>
      <t>1010 02   Troškovi ogrjeva</t>
    </r>
  </si>
  <si>
    <r>
      <t xml:space="preserve">   </t>
    </r>
    <r>
      <rPr>
        <sz val="9"/>
        <color indexed="8"/>
        <rFont val="Calibri"/>
        <family val="2"/>
      </rPr>
      <t>1010 01  Pomoć u novcu pojedincima i obiteljima</t>
    </r>
  </si>
  <si>
    <r>
      <t xml:space="preserve">   </t>
    </r>
    <r>
      <rPr>
        <sz val="9"/>
        <color indexed="8"/>
        <rFont val="Calibri"/>
        <family val="2"/>
      </rPr>
      <t>1009 03  Sufinanciranje troškova osnovnoškolskih programa</t>
    </r>
  </si>
  <si>
    <r>
      <t xml:space="preserve">   </t>
    </r>
    <r>
      <rPr>
        <sz val="9"/>
        <color indexed="8"/>
        <rFont val="Calibri"/>
        <family val="2"/>
      </rPr>
      <t xml:space="preserve">1009 02 Stipendije i školarine prema soc. programu </t>
    </r>
  </si>
  <si>
    <r>
      <t xml:space="preserve">  </t>
    </r>
    <r>
      <rPr>
        <sz val="9"/>
        <color indexed="8"/>
        <rFont val="Calibri"/>
        <family val="2"/>
      </rPr>
      <t xml:space="preserve"> 1009 01  Sufinanciranje troškova djece s poteškočama </t>
    </r>
  </si>
  <si>
    <r>
      <t xml:space="preserve">Aktivnost     </t>
    </r>
    <r>
      <rPr>
        <sz val="9"/>
        <color indexed="8"/>
        <rFont val="Calibri"/>
        <family val="2"/>
      </rPr>
      <t>1008 01   Odgojno i administr. tehničko osoblje</t>
    </r>
  </si>
  <si>
    <r>
      <t xml:space="preserve">   </t>
    </r>
    <r>
      <rPr>
        <sz val="9"/>
        <color indexed="8"/>
        <rFont val="Calibri"/>
        <family val="2"/>
      </rPr>
      <t>1007 02       Deratizacija i dezinsekcija</t>
    </r>
  </si>
  <si>
    <r>
      <t xml:space="preserve">Kapitalni projekt     </t>
    </r>
    <r>
      <rPr>
        <sz val="9"/>
        <color indexed="8"/>
        <rFont val="Calibri"/>
        <family val="2"/>
      </rPr>
      <t>1007 01      Izgradnja reciklažnog dvorišta</t>
    </r>
  </si>
  <si>
    <r>
      <t xml:space="preserve">Kapitalni projekt  </t>
    </r>
    <r>
      <rPr>
        <sz val="9"/>
        <color indexed="8"/>
        <rFont val="Calibri"/>
        <family val="2"/>
      </rPr>
      <t xml:space="preserve"> 1006 09       Izgradnja groblja i objekata na groblju</t>
    </r>
  </si>
  <si>
    <r>
      <t xml:space="preserve">Kapitalni projekt   </t>
    </r>
    <r>
      <rPr>
        <sz val="9"/>
        <color indexed="8"/>
        <rFont val="Calibri"/>
        <family val="2"/>
      </rPr>
      <t>1006 08       Izgradnja javne rasvjete</t>
    </r>
  </si>
  <si>
    <r>
      <t xml:space="preserve">Kapitalni projekt  </t>
    </r>
    <r>
      <rPr>
        <sz val="9"/>
        <color indexed="8"/>
        <rFont val="Calibri"/>
        <family val="2"/>
      </rPr>
      <t xml:space="preserve"> 1006 07     Uređenje obale Murterski škoji</t>
    </r>
  </si>
  <si>
    <r>
      <t xml:space="preserve">Kapitalni projekt  </t>
    </r>
    <r>
      <rPr>
        <sz val="9"/>
        <color indexed="8"/>
        <rFont val="Calibri"/>
        <family val="2"/>
      </rPr>
      <t xml:space="preserve"> 1006 06       Izgradnja i uređenje plaže Luke</t>
    </r>
  </si>
  <si>
    <r>
      <t xml:space="preserve">Kapitalni projekt  </t>
    </r>
    <r>
      <rPr>
        <sz val="9"/>
        <color indexed="8"/>
        <rFont val="Calibri"/>
        <family val="2"/>
      </rPr>
      <t xml:space="preserve"> 1006 05       Izgradnja i uređenje obalnog pojasa - rive</t>
    </r>
  </si>
  <si>
    <r>
      <t>Kapitalni projekt</t>
    </r>
    <r>
      <rPr>
        <sz val="9"/>
        <color indexed="8"/>
        <rFont val="Calibri"/>
        <family val="2"/>
      </rPr>
      <t xml:space="preserve">   1006 04 Izgradnja oborinske odvodnje  </t>
    </r>
  </si>
  <si>
    <r>
      <t xml:space="preserve">Kapitalni projekt   </t>
    </r>
    <r>
      <rPr>
        <sz val="9"/>
        <color indexed="8"/>
        <rFont val="Calibri"/>
        <family val="2"/>
      </rPr>
      <t>1006 03  Izgradnja obj. i uređ. odvodnje</t>
    </r>
  </si>
  <si>
    <r>
      <t xml:space="preserve">Kapitalni projekt   </t>
    </r>
    <r>
      <rPr>
        <sz val="9"/>
        <color indexed="8"/>
        <rFont val="Calibri"/>
        <family val="2"/>
      </rPr>
      <t>1006 02  Izgradnja obj. i uređ. vodoopskrbe</t>
    </r>
  </si>
  <si>
    <r>
      <t xml:space="preserve">Kapitalni projekt  </t>
    </r>
    <r>
      <rPr>
        <sz val="9"/>
        <color indexed="8"/>
        <rFont val="Calibri"/>
        <family val="2"/>
      </rPr>
      <t xml:space="preserve"> 1006 01  Uređenje nerazvrstanih cesta i nogostupa</t>
    </r>
  </si>
  <si>
    <t xml:space="preserve">   1005 08 Održavanje i čišćenje poljskih puteva</t>
  </si>
  <si>
    <t xml:space="preserve">   1005 07 Održavanje općinskih objekata</t>
  </si>
  <si>
    <r>
      <t xml:space="preserve">Aktivnost         </t>
    </r>
    <r>
      <rPr>
        <sz val="9"/>
        <color indexed="8"/>
        <rFont val="Calibri"/>
        <family val="2"/>
      </rPr>
      <t>1005 01  Održavanje javnih površina</t>
    </r>
  </si>
  <si>
    <r>
      <t xml:space="preserve">   </t>
    </r>
    <r>
      <rPr>
        <sz val="9"/>
        <color indexed="8"/>
        <rFont val="Calibri"/>
        <family val="2"/>
      </rPr>
      <t>1005 04 Održavanje javnih plaža</t>
    </r>
  </si>
  <si>
    <r>
      <t xml:space="preserve">   </t>
    </r>
    <r>
      <rPr>
        <sz val="9"/>
        <color indexed="8"/>
        <rFont val="Calibri"/>
        <family val="2"/>
      </rPr>
      <t>1005 05  Održavanje javne rasvjete</t>
    </r>
  </si>
  <si>
    <r>
      <t xml:space="preserve">   </t>
    </r>
    <r>
      <rPr>
        <sz val="9"/>
        <color indexed="8"/>
        <rFont val="Calibri"/>
        <family val="2"/>
      </rPr>
      <t>1005 06  Održavanje groblja i objekata na groblju</t>
    </r>
  </si>
  <si>
    <r>
      <t xml:space="preserve">Aktivnost       </t>
    </r>
    <r>
      <rPr>
        <sz val="9"/>
        <color indexed="8"/>
        <rFont val="Calibri"/>
        <family val="2"/>
      </rPr>
      <t xml:space="preserve"> 1003 01  Osnovna djelatnost  DVD-a</t>
    </r>
  </si>
  <si>
    <r>
      <t xml:space="preserve">   </t>
    </r>
    <r>
      <rPr>
        <sz val="9"/>
        <color indexed="8"/>
        <rFont val="Calibri"/>
        <family val="2"/>
      </rPr>
      <t>1003 02  Civilna zaštita, HGSS</t>
    </r>
  </si>
  <si>
    <r>
      <t xml:space="preserve">    </t>
    </r>
    <r>
      <rPr>
        <sz val="9"/>
        <color indexed="8"/>
        <rFont val="Calibri"/>
        <family val="2"/>
      </rPr>
      <t>1002 02 Obnova zemljišnih knjiga - Kornati</t>
    </r>
  </si>
  <si>
    <r>
      <t xml:space="preserve">Aktivnost    </t>
    </r>
    <r>
      <rPr>
        <sz val="9"/>
        <color indexed="8"/>
        <rFont val="Calibri"/>
        <family val="2"/>
      </rPr>
      <t>1002 03    Uređenje prostorija Općine</t>
    </r>
  </si>
  <si>
    <r>
      <t xml:space="preserve">Aktivnost           </t>
    </r>
    <r>
      <rPr>
        <sz val="9"/>
        <color indexed="8"/>
        <rFont val="Calibri"/>
        <family val="2"/>
      </rPr>
      <t xml:space="preserve"> 1001 01  Predstavničko i izvršno tijelo</t>
    </r>
  </si>
  <si>
    <r>
      <t xml:space="preserve">  </t>
    </r>
    <r>
      <rPr>
        <sz val="9"/>
        <color indexed="8"/>
        <rFont val="Calibri"/>
        <family val="2"/>
      </rPr>
      <t>1001 03  Financiranje rada političkih stranaka</t>
    </r>
  </si>
  <si>
    <r>
      <t xml:space="preserve">   </t>
    </r>
    <r>
      <rPr>
        <sz val="9"/>
        <color indexed="8"/>
        <rFont val="Calibri"/>
        <family val="2"/>
      </rPr>
      <t>1001 07  Proračunska zaliha proračuna</t>
    </r>
  </si>
  <si>
    <t xml:space="preserve">Kapitalni projekt 1006 19 Amphorarium </t>
  </si>
  <si>
    <t>Kapitalni projekt 1006 20 Starački dom</t>
  </si>
  <si>
    <t>Reprezentacija</t>
  </si>
  <si>
    <t>Usluge promidđbe i informiranja</t>
  </si>
  <si>
    <t>Premija osiguranja</t>
  </si>
  <si>
    <t xml:space="preserve">Energija                      </t>
  </si>
  <si>
    <t>Službena i radna odjeća</t>
  </si>
  <si>
    <t>Komunalne usluge</t>
  </si>
  <si>
    <t>Materijal za tekuće i investicijsko održavanje</t>
  </si>
  <si>
    <t>Oprema - vide nadzor</t>
  </si>
  <si>
    <t xml:space="preserve">Postrojenja i oprema                      </t>
  </si>
  <si>
    <t xml:space="preserve">Energija                 </t>
  </si>
  <si>
    <t>Tekuče donacije u novcu</t>
  </si>
  <si>
    <t>Tekuće donacije u novcu</t>
  </si>
  <si>
    <t xml:space="preserve">Knjige                                                 </t>
  </si>
  <si>
    <t>Računalne usluge</t>
  </si>
  <si>
    <t>Službena putovanja</t>
  </si>
  <si>
    <t>Plaće za redovan rad</t>
  </si>
  <si>
    <t>Ostala nematerijalna proizvedena imovina</t>
  </si>
  <si>
    <t>Umjetnička, literarna i znanstvena djela</t>
  </si>
  <si>
    <t>Ostali građevvinski objekti</t>
  </si>
  <si>
    <t>Zgrade znanstvenih i obrazovnih institucija</t>
  </si>
  <si>
    <t xml:space="preserve">Zemljište                                    </t>
  </si>
  <si>
    <t>Izvorni</t>
  </si>
  <si>
    <t xml:space="preserve">Plaće                                 </t>
  </si>
  <si>
    <t>Naknada za prijevoz, rad na terenu i odvojeni život</t>
  </si>
  <si>
    <t>Sitni inventar i auto gume</t>
  </si>
  <si>
    <t>Zdravstvene i veterinarske usluge</t>
  </si>
  <si>
    <t>Ostale usluge</t>
  </si>
  <si>
    <t>Članarine i norme</t>
  </si>
  <si>
    <t>Pristojbe i naknade</t>
  </si>
  <si>
    <t>Zatezne kamate</t>
  </si>
  <si>
    <t xml:space="preserve">Energija                                   </t>
  </si>
  <si>
    <t>Županijeske, gradske i općinske pristojbe i naknade</t>
  </si>
  <si>
    <t/>
  </si>
  <si>
    <t>Račun/Opis</t>
  </si>
  <si>
    <t>5</t>
  </si>
  <si>
    <t>Funkcijska klasifikacija  SVEUKUPNI RASHODI</t>
  </si>
  <si>
    <t>Funkcijska klasifikacija 01 Opće javne usluge</t>
  </si>
  <si>
    <t>Funkcijska klasifikacija 03 Javni red i sigurnost</t>
  </si>
  <si>
    <t>Funkcijska klasifikacija 04 Ekonomski poslovi</t>
  </si>
  <si>
    <t>Funkcijska klasifikacija 05 Zaštita okoliša</t>
  </si>
  <si>
    <t>Funkcijska klasifikacija 06 Usluge unapređenja stanovanja i zajednice</t>
  </si>
  <si>
    <t>Funkcijska klasifikacija 07 Zdravstvo</t>
  </si>
  <si>
    <t>Funkcijska klasifikacija 08 "Rekreacija, kultura i religija"</t>
  </si>
  <si>
    <t>Funkcijska klasifikacija 09 Obrazovanje</t>
  </si>
  <si>
    <t>Funkcijska klasifikacija 10 Socijalna zaštita</t>
  </si>
  <si>
    <t>Račun / opis</t>
  </si>
  <si>
    <t>PRIHODI I RASHODI PREMA IZVORIMA FINANCIRANJA</t>
  </si>
  <si>
    <t xml:space="preserve"> SVEUKUPNI PRIHODI</t>
  </si>
  <si>
    <t>Izvor 1. OPĆI PRIHODI I PRIMICI</t>
  </si>
  <si>
    <t>Izvor 1.1. OPĆI PRIHODI I PRIMICI</t>
  </si>
  <si>
    <t>Izvor 4. PRIHODI ZA POSEBNE NAMJENE</t>
  </si>
  <si>
    <t>Izvor 4.2. KOMUNALNA NAKNADA</t>
  </si>
  <si>
    <t>Izvor 4.3. KOMUNALNI DOPRINOS</t>
  </si>
  <si>
    <t>Izvor 4.4. PRIHODI OD KONCESIJA - POMORSKO DOBRO</t>
  </si>
  <si>
    <t>Izvor 4.6. NAKNADA ZA LEGALIZACIJU</t>
  </si>
  <si>
    <t>Izvor 4.8. VODNI DOPRINOS</t>
  </si>
  <si>
    <t>Izvor 5. POMOĆI</t>
  </si>
  <si>
    <t>Izvor 6. DONACIJE</t>
  </si>
  <si>
    <t xml:space="preserve"> SVEUKUPNI RASHODI</t>
  </si>
  <si>
    <t>Izvor 9. VIŠAK SREDSTAVA PRENESEN IZ RANIJIH GODINA</t>
  </si>
  <si>
    <t>Račun iz 
Rač. plana</t>
  </si>
  <si>
    <t>OPIS</t>
  </si>
  <si>
    <t>AOP</t>
  </si>
  <si>
    <t>Izvorni
plan</t>
  </si>
  <si>
    <t>Izmjene
plana</t>
  </si>
  <si>
    <t>Tekući
plan</t>
  </si>
  <si>
    <t>Ostvareno 
u izvješt. razdoblju</t>
  </si>
  <si>
    <r>
      <t xml:space="preserve">Index
</t>
    </r>
    <r>
      <rPr>
        <b/>
        <sz val="8"/>
        <rFont val="Arial CE"/>
        <family val="0"/>
      </rPr>
      <t>(7/6 * 100)</t>
    </r>
  </si>
  <si>
    <t>RAČUN FINANCIRANJA</t>
  </si>
  <si>
    <t xml:space="preserve">Izdaci za financijsku imovinu i otplate zajmova </t>
  </si>
  <si>
    <t>51</t>
  </si>
  <si>
    <t xml:space="preserve">Izdaci za dane zajmove </t>
  </si>
  <si>
    <t>511</t>
  </si>
  <si>
    <t>Izdaci za dane zajmove međunarodnim organizacijama, institucijama i tijelima EU te inozemnim vladama</t>
  </si>
  <si>
    <t>5113</t>
  </si>
  <si>
    <t>Dani zajmovi međunarodnim organizacijama</t>
  </si>
  <si>
    <t>5114</t>
  </si>
  <si>
    <t>Dani zajmovi institucijama i tijelima EU</t>
  </si>
  <si>
    <t>5115</t>
  </si>
  <si>
    <t>Dani zajmovi inozemnim vladama u EU</t>
  </si>
  <si>
    <t>5116</t>
  </si>
  <si>
    <t>Dani zajmovi inozemnim vladama izvan EU</t>
  </si>
  <si>
    <t>512</t>
  </si>
  <si>
    <t xml:space="preserve">Izdaci za dane zajmove neprofitnim organ., građanima i kućanstvima  </t>
  </si>
  <si>
    <t>5121</t>
  </si>
  <si>
    <t>Dani zajmovi neprofitnim organizacijama, građanima i kućanstvima u tuzemstvu</t>
  </si>
  <si>
    <t>5122</t>
  </si>
  <si>
    <t>Dani zajmovi neprofitnim organizacijama, građanima i kućanstvima u inozemstvu</t>
  </si>
  <si>
    <t>513</t>
  </si>
  <si>
    <t xml:space="preserve">Izdaci za dane zajmove kreditnim i ostalim financ. institucijama u javnom sektoru </t>
  </si>
  <si>
    <t>5132</t>
  </si>
  <si>
    <t>Dani zajmovi kreditnim institucijama u javnom sektoru</t>
  </si>
  <si>
    <t>5133</t>
  </si>
  <si>
    <t>Dani zajmovi osiguravajućem društvu u javnom sektoru</t>
  </si>
  <si>
    <t>5134</t>
  </si>
  <si>
    <t>Dani zajmovi ostalim financijskim institucijama u javnom sektoru</t>
  </si>
  <si>
    <t>514</t>
  </si>
  <si>
    <t xml:space="preserve">Izdaci za dane zajmove trgovačkim društvima u javnom sektoru </t>
  </si>
  <si>
    <t>5141</t>
  </si>
  <si>
    <t>Dani zajmovi trgovačkim društvima u javnom sektoru</t>
  </si>
  <si>
    <t>515</t>
  </si>
  <si>
    <t xml:space="preserve">Izdaci za dane zajmove kreditnim i ostalim financ. inst. izvan javnog sektora </t>
  </si>
  <si>
    <t>5153</t>
  </si>
  <si>
    <t>Dani zajmovi tuzemnim kreditnim institucijama izvan javnog sektora</t>
  </si>
  <si>
    <t>5154</t>
  </si>
  <si>
    <t>Dani zajmovi iuzemnim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</si>
  <si>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</si>
  <si>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</si>
  <si>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</si>
  <si>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</si>
  <si>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</si>
  <si>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</si>
  <si>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</si>
  <si>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</si>
  <si>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</si>
  <si>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 xml:space="preserve">Izdaci za dane zajmove trgovačkim društvima i obrtnicima izvan javnog sektora </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</si>
  <si>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</si>
  <si>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</si>
  <si>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</si>
  <si>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</si>
  <si>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</si>
  <si>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</si>
  <si>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</si>
  <si>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</si>
  <si>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</si>
  <si>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</si>
  <si>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</si>
  <si>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</si>
  <si>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</si>
  <si>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</si>
  <si>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</si>
  <si>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</si>
  <si>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</si>
  <si>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</si>
  <si>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</si>
  <si>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</si>
  <si>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</si>
  <si>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</si>
  <si>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</si>
  <si>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</si>
  <si>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52</t>
  </si>
  <si>
    <t xml:space="preserve">Izdaci za ulaganja u vrijednosne papire </t>
  </si>
  <si>
    <t>521</t>
  </si>
  <si>
    <t xml:space="preserve">Izdaci za komercijalne i blagajničke zapise </t>
  </si>
  <si>
    <t>5211</t>
  </si>
  <si>
    <t xml:space="preserve">Komercijalni i blagajnički zapisi - tuzemni </t>
  </si>
  <si>
    <t>5212</t>
  </si>
  <si>
    <t>Komercijani i blagajnički zapisi - inozemni</t>
  </si>
  <si>
    <t>522</t>
  </si>
  <si>
    <t xml:space="preserve">Izdaci za obveznice </t>
  </si>
  <si>
    <t>5221</t>
  </si>
  <si>
    <t>Obveznice - tuzemne</t>
  </si>
  <si>
    <t>5222</t>
  </si>
  <si>
    <t>Obveznice - inozemne</t>
  </si>
  <si>
    <t>523</t>
  </si>
  <si>
    <t xml:space="preserve">Izdaci za opcije i druge financijske derivate  </t>
  </si>
  <si>
    <t>5231</t>
  </si>
  <si>
    <t>Opcije i drugi financijski derivati - tuzemni</t>
  </si>
  <si>
    <t>5232</t>
  </si>
  <si>
    <t>Opcije i drugi financijski derivati - inozemni</t>
  </si>
  <si>
    <t>524</t>
  </si>
  <si>
    <t xml:space="preserve">Izdaci za ostale vrijednosne papire </t>
  </si>
  <si>
    <t>5241</t>
  </si>
  <si>
    <t xml:space="preserve">Ostali tuzemni vrijednosni papiri </t>
  </si>
  <si>
    <t>5242</t>
  </si>
  <si>
    <t>Ostali inozemni vrijednosni papiri</t>
  </si>
  <si>
    <t>53</t>
  </si>
  <si>
    <t xml:space="preserve">Izdaci za dionice i udjele u glavnici </t>
  </si>
  <si>
    <t>531</t>
  </si>
  <si>
    <t xml:space="preserve">Dionice i udjeli u glavnici kreditnih i ostalih financijskih institucija u javnom sektoru </t>
  </si>
  <si>
    <t>5312</t>
  </si>
  <si>
    <t>Dionice i udjeli u glavnici kreditnih institucija u javnom sektoru</t>
  </si>
  <si>
    <t>5313</t>
  </si>
  <si>
    <t>Dionice i udjeli u glavnici osiguravajućih društava u javnom sektoru</t>
  </si>
  <si>
    <t>5314</t>
  </si>
  <si>
    <t>Dionice i udjeli u glavnici ostalih financijskih institucija u javnom sektoru</t>
  </si>
  <si>
    <t>532</t>
  </si>
  <si>
    <t xml:space="preserve">Dionice i udjeli u glavnici trgovačkih društava u javnom sektoru </t>
  </si>
  <si>
    <t>5321</t>
  </si>
  <si>
    <t>Dionice i udjeli u glavnici trgovačkih društava u javnom sektoru</t>
  </si>
  <si>
    <t>533</t>
  </si>
  <si>
    <t xml:space="preserve">Dionice i udjeli u glavnici kreditnih i ostalih financ.instit. izvan javnog sektora </t>
  </si>
  <si>
    <t>5331</t>
  </si>
  <si>
    <t>Dionice i udjeli u glavnici tuzemnih kreditnih i ostalih financ. institucija izvan javnog sektora</t>
  </si>
  <si>
    <t>5332</t>
  </si>
  <si>
    <t>Dionice i udjeli u glavnici inozemnih kreditnih i ostalih financijskih institucija</t>
  </si>
  <si>
    <t>534</t>
  </si>
  <si>
    <t>Dionice i udjeli u glavnici trgovačkih društava izvan javnog sektora</t>
  </si>
  <si>
    <t>5341</t>
  </si>
  <si>
    <t>Dionice i udjeli u glavnici tuzemnih trgovačkih društava izvan javnog sektora</t>
  </si>
  <si>
    <t>5342</t>
  </si>
  <si>
    <t>Dionice i udjeli u glavnici inozemnih trgovačkih društava</t>
  </si>
  <si>
    <t>54</t>
  </si>
  <si>
    <t>Izdaci za otplatu glavnice primljenih kredita i zajmova</t>
  </si>
  <si>
    <t>541</t>
  </si>
  <si>
    <t>Otplata glavnice primljenih kredita i zajmova od međunarodnih organizacija, institucija i tijela EU te inozemnih vlada</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</si>
  <si>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</si>
  <si>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</si>
  <si>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</si>
  <si>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</si>
  <si>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</si>
  <si>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</si>
  <si>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</si>
  <si>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</si>
  <si>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</si>
  <si>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 xml:space="preserve">Otplata glavnice primljenih kredita i zajmova od kreditnih i ostalih financ. inst. u javnom sektoru </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</si>
  <si>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</si>
  <si>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</si>
  <si>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</si>
  <si>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</si>
  <si>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</si>
  <si>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</si>
  <si>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</si>
  <si>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 xml:space="preserve">Otplata glavnice primljenih zajmova od trgovačkih društava u javnom sektoru </t>
  </si>
  <si>
    <t>5431</t>
  </si>
  <si>
    <t>Otplata glavnice primljenih zajmova od trgovačkih društava u javnom sektoru</t>
  </si>
  <si>
    <t>544</t>
  </si>
  <si>
    <t xml:space="preserve">Otplata glavnice primljenih kredita i zajmova od kreditnih i ostalih financijskih institucija izvan javnog sektora </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</si>
  <si>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</si>
  <si>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</si>
  <si>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</si>
  <si>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</si>
  <si>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</si>
  <si>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</si>
  <si>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</si>
  <si>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</si>
  <si>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</si>
  <si>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</si>
  <si>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</si>
  <si>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</si>
  <si>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</si>
  <si>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 xml:space="preserve">Otplata glavnice primljenih zajmova od trgovačkih društava i obrtnika izvan javnog sektora </t>
  </si>
  <si>
    <t>5453</t>
  </si>
  <si>
    <t>Otplata glavnice primljenih zajmova od tuzemnih trgovačkih društava izvan javnog sektora</t>
  </si>
  <si>
    <t>5454</t>
  </si>
  <si>
    <t>Otplata glavnice primljenih zajmova od tuzemnih obrtnika</t>
  </si>
  <si>
    <t>5455</t>
  </si>
  <si>
    <t xml:space="preserve">Otplata glavnice primljenih zajmova od inozemnih trgovačkih društava </t>
  </si>
  <si>
    <t>5456</t>
  </si>
  <si>
    <t>Otplata glavnice primljenih zajmova od inozemnih obrtnika</t>
  </si>
  <si>
    <t>547</t>
  </si>
  <si>
    <t>Otplata glavnice primljenih zajmova od drugih razina vlasti</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</si>
  <si>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</si>
  <si>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</si>
  <si>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</si>
  <si>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</si>
  <si>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</si>
  <si>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</si>
  <si>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</si>
  <si>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</si>
  <si>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</si>
  <si>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</si>
  <si>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</si>
  <si>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</si>
  <si>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</si>
  <si>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</si>
  <si>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</si>
  <si>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 xml:space="preserve">Izdaci za otplatu glavnice za izdane vrijednosne papire </t>
  </si>
  <si>
    <t>551</t>
  </si>
  <si>
    <t>Izdaci za otplatu glavnice za izdane trezorske zapise</t>
  </si>
  <si>
    <t>5511</t>
  </si>
  <si>
    <t>Izdaci za otplatu glavnice za izdane trezorske zapise u zemlji</t>
  </si>
  <si>
    <t>5512</t>
  </si>
  <si>
    <t>Izdaci za otplatu glavnice za izdane trezorske zapise u inozemstvu</t>
  </si>
  <si>
    <t>552</t>
  </si>
  <si>
    <t xml:space="preserve">Izdaci za otplatu glavnice za izdane obveznice </t>
  </si>
  <si>
    <t>5521</t>
  </si>
  <si>
    <t>Izdaci za otplatu glavnice za izdane obveznice u zemlji</t>
  </si>
  <si>
    <t>5522</t>
  </si>
  <si>
    <t>Izdaci za otplatu glavnice za izdane obveznice u inozemstvu</t>
  </si>
  <si>
    <t>553</t>
  </si>
  <si>
    <t xml:space="preserve">Izdaci za otplatu glavnice za izdane ostale vrijednosne papire </t>
  </si>
  <si>
    <t>5531</t>
  </si>
  <si>
    <t>Izdaci za otplatu glavnice za izdane ostale vrijednosne papire u zemlji</t>
  </si>
  <si>
    <t>5532</t>
  </si>
  <si>
    <t>Izdaci za otplatu glavnice za izdane ostale vrijednosne papire u inozemstvu</t>
  </si>
  <si>
    <t>U izvještajnom razdoblju Općina Murter-Kornati nije se zaduživala.</t>
  </si>
  <si>
    <t xml:space="preserve">IZVJEŠTAJ
o zaduživanju/financiranju Proračuna Općine Murter-Kornati 
za razdoblje od 01.01. - 31.12.2019. godine </t>
  </si>
  <si>
    <t>Redni broj</t>
  </si>
  <si>
    <t>Datum sulasnosti Ministarstva financija o davanju jamstava</t>
  </si>
  <si>
    <t>Datum sklapanja ugovora o jamstvu s korisnikom kredita</t>
  </si>
  <si>
    <t>Naziv financijske institucije u čiju korist se daje jamstvo</t>
  </si>
  <si>
    <t>Naziv korisnika kredita odnosno dužnika i namjena kredita</t>
  </si>
  <si>
    <t>Valutna jedinica</t>
  </si>
  <si>
    <t>Iznos jamstva u valuti</t>
  </si>
  <si>
    <t>Iznos jamstva u kunama</t>
  </si>
  <si>
    <t>Stanje jamstva na kraju izvještajnog razdoblja</t>
  </si>
  <si>
    <t>Posljednja godina dospijeća</t>
  </si>
  <si>
    <t xml:space="preserve">Datum odluke predstavničkog tijela </t>
  </si>
  <si>
    <t>1.</t>
  </si>
  <si>
    <t xml:space="preserve"> - </t>
  </si>
  <si>
    <t xml:space="preserve">  -</t>
  </si>
  <si>
    <t xml:space="preserve">  - </t>
  </si>
  <si>
    <t>IZVJEŠTAJ</t>
  </si>
  <si>
    <t>o danim jamstvima i izdacima po jamstvima</t>
  </si>
  <si>
    <t>od 01.01. - 31.12.2019.</t>
  </si>
  <si>
    <t>Općina Murter-Kornati u 2019. godini nije davala jamstva.</t>
  </si>
  <si>
    <t xml:space="preserve">Izvorni </t>
  </si>
  <si>
    <t xml:space="preserve">          VRSTA RASHODA/IZDATAKA</t>
  </si>
  <si>
    <t>3/2</t>
  </si>
  <si>
    <t xml:space="preserve">                          UKUPNO RASHODI I IZDACI</t>
  </si>
  <si>
    <t xml:space="preserve">RAZDJEL            002     JEDINSTVENI UPRAVNI ODJEL </t>
  </si>
  <si>
    <t>(2/1)</t>
  </si>
  <si>
    <t xml:space="preserve">Energija             </t>
  </si>
  <si>
    <t>Službena,radna i zaštitna odjeća</t>
  </si>
  <si>
    <t>Najam -zakupnine</t>
  </si>
  <si>
    <t>Nakn.za rad pred. i izvršn.tijela, povjeren i sl.</t>
  </si>
  <si>
    <t>Premije osiguranja</t>
  </si>
  <si>
    <t>Dopr. za obvezno zdravstveno osiguranje</t>
  </si>
  <si>
    <t>Doprinos za obvezno osig. u  slučaju nezaposle.</t>
  </si>
  <si>
    <t>Nak. za prijevoz,za rad na terenu i odvojeni život</t>
  </si>
  <si>
    <t xml:space="preserve">Uredski materijal i ostali materijal. rashodi </t>
  </si>
  <si>
    <t>Materijal i djelovi za tekuće i invest. održavanje</t>
  </si>
  <si>
    <t xml:space="preserve">Komunalne usluge </t>
  </si>
  <si>
    <t xml:space="preserve">Računalne usluge </t>
  </si>
  <si>
    <t xml:space="preserve">Ostale usluge                                                                      </t>
  </si>
  <si>
    <t>Tuzemne članarine</t>
  </si>
  <si>
    <t>Pomoći dane u inozemstvu i unutar općeg proračuna</t>
  </si>
  <si>
    <t>Pomoći unutar opće države</t>
  </si>
  <si>
    <t>Naknade građanima i kućanstvima  i dr.naknade</t>
  </si>
  <si>
    <t>Nakande građanima i kućanstvima iz proračuna</t>
  </si>
  <si>
    <t xml:space="preserve">Ostali rashodi </t>
  </si>
  <si>
    <t xml:space="preserve">Zemljište                                             </t>
  </si>
  <si>
    <t>Knjigem umjetnička djela i ostale izložbene vrijednosti</t>
  </si>
  <si>
    <t xml:space="preserve">Knjige                                     </t>
  </si>
  <si>
    <t>Ulaganja u računalne usluge</t>
  </si>
  <si>
    <t>Rashodi za dodatna ulaganja na nefincijskoj imovini</t>
  </si>
  <si>
    <t>Izvršenje       2019.</t>
  </si>
  <si>
    <t>Izvršenje     2019.</t>
  </si>
  <si>
    <t>Izvorn plan   2019.</t>
  </si>
  <si>
    <t>OPĆINE MURTER-KORNATI ZA 2019. GODINU</t>
  </si>
  <si>
    <t>Pomoći od međunarosnih organizacija te institucija i tijela EU</t>
  </si>
  <si>
    <t>Kapitalne pomoći od međunarodnih organizacija</t>
  </si>
  <si>
    <t>Plaća za redovan rad</t>
  </si>
  <si>
    <t>Naknade za rad predstavničkih i izvršnih tijela</t>
  </si>
  <si>
    <t xml:space="preserve">Prijevozna sredstva                                          </t>
  </si>
  <si>
    <t xml:space="preserve">Ostala prava                              </t>
  </si>
  <si>
    <t xml:space="preserve">Ostala prava                                   </t>
  </si>
  <si>
    <t>Izvor:                Opći prihodi i primici</t>
  </si>
  <si>
    <t xml:space="preserve">Ostala prava                        </t>
  </si>
  <si>
    <t>Indeks   2/1</t>
  </si>
  <si>
    <t>Indeks  2/1</t>
  </si>
  <si>
    <t>Izvor 8. NAMJENSKI PRIHODI OD ZADUŽIVANJA</t>
  </si>
  <si>
    <t>Prihodi i rashodi prema izvorima financiranja</t>
  </si>
  <si>
    <t>za razdoblje od 01.01. do 31.12.2019.</t>
  </si>
  <si>
    <t>Prihodi i rashodi prema ekonomskoj klasifikaciji</t>
  </si>
  <si>
    <t>Rashodi prema organizacijskoj klasifikaciji</t>
  </si>
  <si>
    <t>Rashodi prema funkcijskoj klasifikaciji</t>
  </si>
  <si>
    <t>OPĆINA MURTER-KORNATI</t>
  </si>
  <si>
    <t>OIB: 95623894063</t>
  </si>
  <si>
    <t>MB: 02669722</t>
  </si>
  <si>
    <t>Proračun Općine Murter-Kornati za razdoblje od 01.siječnja do 31.prosinca 2019. ostvaren je kako slijedi:</t>
  </si>
  <si>
    <t>Općine Murter-Kornati".</t>
  </si>
  <si>
    <t xml:space="preserve">Ovaj Godišnji izvještaj o izvršenju Proračuna Općine Murter-Kornati za 2019. godinu obajvit će se u "Službenom glasniku </t>
  </si>
  <si>
    <t>OPĆINSKO VIJEĆE OPĆINE MURTER-KORNATI</t>
  </si>
  <si>
    <t>Edo Juraga</t>
  </si>
  <si>
    <t>PREDSJEDNIK VIJEĆA</t>
  </si>
  <si>
    <t>Članak 1.</t>
  </si>
  <si>
    <t>Članak 2.</t>
  </si>
  <si>
    <t>KLASA: 400-08/20-01/01</t>
  </si>
  <si>
    <t>Murter, 23. travnja 2020.</t>
  </si>
  <si>
    <t>URBROJ: 2182/18-01/1-20-1</t>
  </si>
  <si>
    <t>Na temelju članka 110. stavka 2. Zakona o proračunu ("Narodne novine" broj 87/08, 136/12 i 15/15), članka 16. stavkak 3. Pravilnka o godišnjem i polugodišnjem izvještaju o izvršenju proračuna ("Narodne novine" broj 24/13, 102/17, i 01/20) i članka 44. Statuta Općine Murter-Kornati ("Službeni glasnik Općine Murter-Kornati" broj 01/17, 02/18, 1/19-pročišćeni tekst i 1/20) načelnik Općine Murter-Kornati podnosi:</t>
  </si>
  <si>
    <t>IZVJEŠTAJ
o proračunskoj zalihi Proračuna Općine Murter-Kornati za razdoblje 
od 01.01. - 31.12.2019. godine</t>
  </si>
  <si>
    <r>
      <t>Izvorni
plan
(</t>
    </r>
    <r>
      <rPr>
        <b/>
        <sz val="7.5"/>
        <rFont val="Arial CE"/>
        <family val="0"/>
      </rPr>
      <t>godišnji</t>
    </r>
    <r>
      <rPr>
        <b/>
        <sz val="10"/>
        <rFont val="Arial CE"/>
        <family val="0"/>
      </rPr>
      <t>)</t>
    </r>
  </si>
  <si>
    <t xml:space="preserve">Tekući
plan
</t>
  </si>
  <si>
    <r>
      <t xml:space="preserve">Index
</t>
    </r>
    <r>
      <rPr>
        <b/>
        <sz val="8"/>
        <rFont val="Arial CE"/>
        <family val="0"/>
      </rPr>
      <t>(</t>
    </r>
    <r>
      <rPr>
        <b/>
        <sz val="7.5"/>
        <rFont val="Arial CE"/>
        <family val="0"/>
      </rPr>
      <t>7/6 * 100</t>
    </r>
    <r>
      <rPr>
        <b/>
        <sz val="8"/>
        <rFont val="Arial CE"/>
        <family val="0"/>
      </rPr>
      <t>)</t>
    </r>
  </si>
  <si>
    <t>PRORAČUNSKA ZALIHA</t>
  </si>
  <si>
    <t>3299</t>
  </si>
  <si>
    <t>Nepredviđeni rashodi do visine proračunske pričuve</t>
  </si>
</sst>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 numFmtId="165" formatCode="&quot;Da&quot;;&quot;Da&quot;;&quot;Ne&quot;"/>
    <numFmt numFmtId="166" formatCode="&quot;Istinito&quot;;&quot;Istinito&quot;;&quot;Neistinito&quot;"/>
    <numFmt numFmtId="167" formatCode="&quot;Uključeno&quot;;&quot;Uključeno&quot;;&quot;Isključeno&quot;"/>
    <numFmt numFmtId="168" formatCode="[$€-2]\ #,##0.00_);[Red]\([$€-2]\ #,##0.00\)"/>
    <numFmt numFmtId="169" formatCode="0.000"/>
    <numFmt numFmtId="170" formatCode="0.0"/>
    <numFmt numFmtId="171" formatCode="#,##0.00\ &quot;kn&quot;"/>
    <numFmt numFmtId="172" formatCode="#,##0.000\ &quot;kn&quot;"/>
    <numFmt numFmtId="173" formatCode="#,##0.0\ &quot;kn&quot;"/>
    <numFmt numFmtId="174" formatCode="#,##0\ &quot;kn&quot;"/>
    <numFmt numFmtId="175" formatCode="0.0000000"/>
    <numFmt numFmtId="176" formatCode="0.000000"/>
    <numFmt numFmtId="177" formatCode="0.00000"/>
    <numFmt numFmtId="178" formatCode="0.0000"/>
    <numFmt numFmtId="179" formatCode="0.00000000"/>
    <numFmt numFmtId="180" formatCode="#,##0.000"/>
    <numFmt numFmtId="181" formatCode="#,##0.0"/>
    <numFmt numFmtId="182" formatCode="_-* #,##0.00\ [$kn-41A]_-;\-* #,##0.00\ [$kn-41A]_-;_-* &quot;-&quot;??\ [$kn-41A]_-;_-@_-"/>
    <numFmt numFmtId="183" formatCode="0.0%"/>
    <numFmt numFmtId="184" formatCode="00000"/>
    <numFmt numFmtId="185" formatCode="_(&quot;$&quot;* #,##0_);_(&quot;$&quot;* \(#,##0\);_(&quot;$&quot;* &quot;-&quot;_);_(@_)"/>
    <numFmt numFmtId="186" formatCode="_(&quot;$&quot;* #,##0.00_);_(&quot;$&quot;* \(#,##0.00\);_(&quot;$&quot;* &quot;-&quot;??_);_(@_)"/>
    <numFmt numFmtId="187" formatCode="dd\.mm\.yyyy"/>
    <numFmt numFmtId="188" formatCode="000"/>
    <numFmt numFmtId="189" formatCode="&quot;True&quot;;&quot;True&quot;;&quot;False&quot;"/>
    <numFmt numFmtId="190" formatCode="[$¥€-2]\ #,##0.00_);[Red]\([$€-2]\ #,##0.00\)"/>
  </numFmts>
  <fonts count="76">
    <font>
      <sz val="11"/>
      <color indexed="8"/>
      <name val="Calibri"/>
      <family val="2"/>
    </font>
    <font>
      <b/>
      <sz val="9"/>
      <color indexed="8"/>
      <name val="Calibri"/>
      <family val="2"/>
    </font>
    <font>
      <b/>
      <sz val="11"/>
      <color indexed="8"/>
      <name val="Calibri"/>
      <family val="2"/>
    </font>
    <font>
      <sz val="9"/>
      <color indexed="8"/>
      <name val="Calibri"/>
      <family val="2"/>
    </font>
    <font>
      <sz val="8"/>
      <color indexed="8"/>
      <name val="Calibri"/>
      <family val="2"/>
    </font>
    <font>
      <b/>
      <sz val="8"/>
      <color indexed="8"/>
      <name val="Calibri"/>
      <family val="2"/>
    </font>
    <font>
      <sz val="7.5"/>
      <color indexed="8"/>
      <name val="Calibri"/>
      <family val="2"/>
    </font>
    <font>
      <sz val="9"/>
      <name val="Calibri"/>
      <family val="2"/>
    </font>
    <font>
      <sz val="8"/>
      <name val="Calibri"/>
      <family val="2"/>
    </font>
    <font>
      <b/>
      <sz val="9"/>
      <name val="Calibri"/>
      <family val="2"/>
    </font>
    <font>
      <sz val="11"/>
      <color indexed="8"/>
      <name val="Times New Roman"/>
      <family val="1"/>
    </font>
    <font>
      <b/>
      <sz val="11"/>
      <color indexed="8"/>
      <name val="Times New Roman"/>
      <family val="1"/>
    </font>
    <font>
      <b/>
      <sz val="12"/>
      <color indexed="8"/>
      <name val="Times New Roman"/>
      <family val="1"/>
    </font>
    <font>
      <sz val="10"/>
      <color indexed="8"/>
      <name val="Calibri"/>
      <family val="2"/>
    </font>
    <font>
      <sz val="10"/>
      <name val="Arial"/>
      <family val="2"/>
    </font>
    <font>
      <b/>
      <sz val="10"/>
      <name val="Arial"/>
      <family val="2"/>
    </font>
    <font>
      <b/>
      <sz val="10"/>
      <color indexed="9"/>
      <name val="Arial"/>
      <family val="2"/>
    </font>
    <font>
      <b/>
      <sz val="8"/>
      <name val="Arial"/>
      <family val="2"/>
    </font>
    <font>
      <b/>
      <sz val="12"/>
      <name val="Times New Roman CE"/>
      <family val="1"/>
    </font>
    <font>
      <b/>
      <sz val="10"/>
      <name val="Arial CE"/>
      <family val="2"/>
    </font>
    <font>
      <sz val="10"/>
      <color indexed="8"/>
      <name val="MS Sans Serif"/>
      <family val="0"/>
    </font>
    <font>
      <b/>
      <sz val="10"/>
      <color indexed="8"/>
      <name val="Arial CE"/>
      <family val="2"/>
    </font>
    <font>
      <b/>
      <sz val="8"/>
      <name val="Arial CE"/>
      <family val="0"/>
    </font>
    <font>
      <b/>
      <sz val="8"/>
      <color indexed="8"/>
      <name val="Arial CE"/>
      <family val="0"/>
    </font>
    <font>
      <b/>
      <sz val="12"/>
      <color indexed="8"/>
      <name val="Arial CE"/>
      <family val="2"/>
    </font>
    <font>
      <sz val="9"/>
      <color indexed="8"/>
      <name val="Arial CE"/>
      <family val="0"/>
    </font>
    <font>
      <sz val="8.5"/>
      <name val="Arial"/>
      <family val="2"/>
    </font>
    <font>
      <sz val="9"/>
      <name val="Arial CE"/>
      <family val="2"/>
    </font>
    <font>
      <sz val="10"/>
      <color indexed="8"/>
      <name val="Arial CE"/>
      <family val="0"/>
    </font>
    <font>
      <sz val="11"/>
      <name val="Arial"/>
      <family val="2"/>
    </font>
    <font>
      <sz val="10"/>
      <name val="Arial CE"/>
      <family val="2"/>
    </font>
    <font>
      <b/>
      <sz val="10"/>
      <color indexed="8"/>
      <name val="Arial"/>
      <family val="2"/>
    </font>
    <font>
      <b/>
      <sz val="7.5"/>
      <name val="Arial CE"/>
      <family val="0"/>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9"/>
      <color indexed="55"/>
      <name val="Calibri"/>
      <family val="2"/>
    </font>
    <font>
      <sz val="9"/>
      <color indexed="17"/>
      <name val="Calibri"/>
      <family val="2"/>
    </font>
    <font>
      <b/>
      <sz val="11"/>
      <name val="Calibri"/>
      <family val="2"/>
    </font>
    <font>
      <sz val="11"/>
      <name val="Calibri"/>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theme="0" tint="-0.3499799966812134"/>
      <name val="Calibri"/>
      <family val="2"/>
    </font>
    <font>
      <b/>
      <sz val="11"/>
      <color rgb="FF000000"/>
      <name val="Calibri"/>
      <family val="2"/>
    </font>
    <font>
      <sz val="11"/>
      <color rgb="FF00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50"/>
        <bgColor indexed="64"/>
      </patternFill>
    </fill>
    <fill>
      <patternFill patternType="solid">
        <fgColor indexed="11"/>
        <bgColor indexed="64"/>
      </patternFill>
    </fill>
    <fill>
      <patternFill patternType="solid">
        <fgColor indexed="49"/>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0B0F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9" tint="-0.24997000396251678"/>
        <bgColor indexed="64"/>
      </patternFill>
    </fill>
    <fill>
      <patternFill patternType="solid">
        <fgColor indexed="42"/>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rgb="FF969696"/>
        <bgColor indexed="64"/>
      </patternFill>
    </fill>
    <fill>
      <patternFill patternType="solid">
        <fgColor rgb="FFC0C0C0"/>
        <bgColor indexed="64"/>
      </patternFill>
    </fill>
    <fill>
      <patternFill patternType="solid">
        <fgColor rgb="FF99CCFF"/>
        <bgColor indexed="64"/>
      </patternFill>
    </fill>
    <fill>
      <patternFill patternType="solid">
        <fgColor rgb="FFFFFFFF"/>
        <bgColor indexed="64"/>
      </patternFill>
    </fill>
    <fill>
      <patternFill patternType="solid">
        <fgColor indexed="23"/>
        <bgColor indexed="64"/>
      </patternFill>
    </fill>
    <fill>
      <patternFill patternType="solid">
        <fgColor indexed="13"/>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hair"/>
      <top style="hair"/>
      <bottom style="hair"/>
    </border>
    <border>
      <left style="thin"/>
      <right style="thin"/>
      <top style="hair"/>
      <bottom style="hair"/>
    </border>
    <border>
      <left style="thin">
        <color indexed="8"/>
      </left>
      <right style="thin">
        <color indexed="8"/>
      </right>
      <top style="hair"/>
      <bottom style="hair"/>
    </border>
    <border>
      <left style="thin">
        <color indexed="8"/>
      </left>
      <right style="thin">
        <color indexed="8"/>
      </right>
      <top style="hair">
        <color indexed="8"/>
      </top>
      <bottom style="hair">
        <color indexed="8"/>
      </bottom>
    </border>
    <border>
      <left style="thin"/>
      <right style="hair"/>
      <top style="hair"/>
      <bottom style="thin"/>
    </border>
    <border>
      <left style="thin"/>
      <right style="thin"/>
      <top style="hair"/>
      <bottom style="thin"/>
    </border>
    <border>
      <left style="thin">
        <color indexed="8"/>
      </left>
      <right style="thin">
        <color indexed="8"/>
      </right>
      <top style="hair"/>
      <bottom style="thin"/>
    </border>
    <border>
      <left style="thin">
        <color indexed="8"/>
      </left>
      <right style="thin">
        <color indexed="8"/>
      </right>
      <top style="hair">
        <color indexed="8"/>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color indexed="63"/>
      </top>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style="thin">
        <color indexed="8"/>
      </bottom>
    </border>
    <border>
      <left style="thin"/>
      <right style="hair"/>
      <top style="thin"/>
      <bottom style="thin"/>
    </border>
    <border>
      <left style="thin">
        <color indexed="8"/>
      </left>
      <right style="thin">
        <color indexed="8"/>
      </right>
      <top style="thin"/>
      <bottom style="thin"/>
    </border>
    <border>
      <left style="thin">
        <color indexed="8"/>
      </left>
      <right style="thin"/>
      <top style="thin"/>
      <bottom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hair"/>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0" fillId="20" borderId="1" applyNumberFormat="0" applyFont="0" applyAlignment="0" applyProtection="0"/>
    <xf numFmtId="0" fontId="56" fillId="21" borderId="0" applyNumberFormat="0" applyBorder="0" applyAlignment="0" applyProtection="0"/>
    <xf numFmtId="0" fontId="57"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8" fillId="28" borderId="2" applyNumberFormat="0" applyAlignment="0" applyProtection="0"/>
    <xf numFmtId="0" fontId="59" fillId="28" borderId="3" applyNumberFormat="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20" fillId="0" borderId="0">
      <alignment/>
      <protection/>
    </xf>
    <xf numFmtId="0" fontId="20" fillId="0" borderId="0">
      <alignment/>
      <protection/>
    </xf>
    <xf numFmtId="0" fontId="14" fillId="0" borderId="0">
      <alignment/>
      <protection/>
    </xf>
    <xf numFmtId="0" fontId="0" fillId="0" borderId="0">
      <alignment/>
      <protection/>
    </xf>
    <xf numFmtId="9" fontId="0" fillId="0" borderId="0" applyFont="0" applyFill="0" applyBorder="0" applyAlignment="0" applyProtection="0"/>
    <xf numFmtId="9" fontId="14"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31" borderId="8"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52">
    <xf numFmtId="0" fontId="0" fillId="0" borderId="0" xfId="0" applyAlignment="1">
      <alignment/>
    </xf>
    <xf numFmtId="0" fontId="3" fillId="0" borderId="0" xfId="0" applyFont="1" applyFill="1" applyBorder="1" applyAlignment="1">
      <alignment/>
    </xf>
    <xf numFmtId="0" fontId="3" fillId="33" borderId="0" xfId="0" applyFont="1" applyFill="1" applyBorder="1" applyAlignment="1">
      <alignment/>
    </xf>
    <xf numFmtId="0" fontId="0" fillId="33" borderId="0" xfId="0" applyFill="1" applyBorder="1" applyAlignment="1">
      <alignment/>
    </xf>
    <xf numFmtId="0" fontId="4" fillId="33" borderId="0" xfId="0" applyFont="1" applyFill="1" applyBorder="1" applyAlignment="1">
      <alignment/>
    </xf>
    <xf numFmtId="0" fontId="3" fillId="34" borderId="0" xfId="0" applyFont="1" applyFill="1" applyBorder="1" applyAlignment="1">
      <alignment/>
    </xf>
    <xf numFmtId="0" fontId="5" fillId="33" borderId="0" xfId="0"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xf>
    <xf numFmtId="0" fontId="3" fillId="0" borderId="0" xfId="0" applyFont="1" applyBorder="1" applyAlignment="1">
      <alignment/>
    </xf>
    <xf numFmtId="0" fontId="0" fillId="0" borderId="0" xfId="0" applyBorder="1" applyAlignment="1">
      <alignment/>
    </xf>
    <xf numFmtId="0" fontId="1" fillId="34" borderId="0" xfId="0" applyFont="1" applyFill="1" applyBorder="1" applyAlignment="1">
      <alignment/>
    </xf>
    <xf numFmtId="0" fontId="4" fillId="34" borderId="0" xfId="0" applyFont="1" applyFill="1" applyBorder="1" applyAlignment="1">
      <alignment/>
    </xf>
    <xf numFmtId="0" fontId="0" fillId="0" borderId="0" xfId="0" applyBorder="1" applyAlignment="1">
      <alignment/>
    </xf>
    <xf numFmtId="0" fontId="2" fillId="0" borderId="0" xfId="0" applyFont="1" applyBorder="1" applyAlignment="1">
      <alignment/>
    </xf>
    <xf numFmtId="0" fontId="2" fillId="33" borderId="0" xfId="0" applyFont="1" applyFill="1" applyBorder="1" applyAlignment="1">
      <alignment/>
    </xf>
    <xf numFmtId="49" fontId="4" fillId="35" borderId="0" xfId="0" applyNumberFormat="1" applyFont="1" applyFill="1" applyBorder="1" applyAlignment="1">
      <alignment/>
    </xf>
    <xf numFmtId="0" fontId="4" fillId="35" borderId="0" xfId="0" applyFont="1" applyFill="1" applyBorder="1" applyAlignment="1">
      <alignment/>
    </xf>
    <xf numFmtId="49" fontId="4" fillId="0" borderId="0" xfId="0" applyNumberFormat="1" applyFont="1" applyFill="1" applyBorder="1" applyAlignment="1">
      <alignment horizontal="center"/>
    </xf>
    <xf numFmtId="0" fontId="4"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49" fontId="4" fillId="0" borderId="0" xfId="0" applyNumberFormat="1" applyFont="1" applyFill="1" applyBorder="1" applyAlignment="1">
      <alignment/>
    </xf>
    <xf numFmtId="49" fontId="4" fillId="0" borderId="0" xfId="0" applyNumberFormat="1" applyFont="1" applyBorder="1" applyAlignment="1">
      <alignment/>
    </xf>
    <xf numFmtId="0" fontId="0" fillId="0" borderId="0" xfId="0" applyFill="1" applyBorder="1" applyAlignment="1">
      <alignment/>
    </xf>
    <xf numFmtId="49" fontId="4" fillId="0" borderId="0" xfId="0" applyNumberFormat="1" applyFont="1" applyFill="1" applyBorder="1" applyAlignment="1">
      <alignment/>
    </xf>
    <xf numFmtId="0" fontId="6" fillId="0" borderId="0" xfId="0" applyFont="1" applyFill="1" applyBorder="1" applyAlignment="1">
      <alignment wrapText="1"/>
    </xf>
    <xf numFmtId="0" fontId="4" fillId="0" borderId="0" xfId="0" applyFont="1" applyFill="1" applyBorder="1" applyAlignment="1">
      <alignment/>
    </xf>
    <xf numFmtId="0" fontId="0" fillId="35" borderId="0" xfId="0" applyFill="1" applyBorder="1" applyAlignment="1">
      <alignment/>
    </xf>
    <xf numFmtId="49" fontId="5" fillId="0" borderId="0" xfId="0" applyNumberFormat="1" applyFont="1" applyBorder="1" applyAlignment="1">
      <alignment/>
    </xf>
    <xf numFmtId="49" fontId="8" fillId="0" borderId="0" xfId="0" applyNumberFormat="1" applyFont="1" applyBorder="1" applyAlignment="1">
      <alignment/>
    </xf>
    <xf numFmtId="0" fontId="0" fillId="0" borderId="0" xfId="0" applyAlignment="1">
      <alignment horizontal="left"/>
    </xf>
    <xf numFmtId="0" fontId="2" fillId="0" borderId="0" xfId="0" applyFont="1" applyAlignment="1">
      <alignment horizontal="left"/>
    </xf>
    <xf numFmtId="49" fontId="5" fillId="35" borderId="0" xfId="0" applyNumberFormat="1" applyFont="1" applyFill="1" applyBorder="1" applyAlignment="1">
      <alignment/>
    </xf>
    <xf numFmtId="0" fontId="4" fillId="36" borderId="0" xfId="0" applyFont="1" applyFill="1" applyBorder="1" applyAlignment="1">
      <alignment/>
    </xf>
    <xf numFmtId="0" fontId="0" fillId="36" borderId="0" xfId="0" applyFill="1" applyBorder="1" applyAlignment="1">
      <alignment/>
    </xf>
    <xf numFmtId="0" fontId="0" fillId="37" borderId="0" xfId="0" applyFill="1" applyBorder="1" applyAlignment="1">
      <alignment/>
    </xf>
    <xf numFmtId="0" fontId="4" fillId="37" borderId="0" xfId="0" applyFont="1" applyFill="1" applyBorder="1" applyAlignment="1">
      <alignment/>
    </xf>
    <xf numFmtId="49" fontId="4" fillId="37" borderId="0" xfId="0" applyNumberFormat="1" applyFont="1" applyFill="1" applyBorder="1" applyAlignment="1">
      <alignment/>
    </xf>
    <xf numFmtId="49" fontId="5" fillId="37" borderId="0" xfId="0" applyNumberFormat="1" applyFont="1" applyFill="1" applyBorder="1" applyAlignment="1">
      <alignment/>
    </xf>
    <xf numFmtId="49" fontId="4" fillId="36" borderId="0" xfId="0" applyNumberFormat="1" applyFont="1" applyFill="1" applyBorder="1" applyAlignment="1">
      <alignment/>
    </xf>
    <xf numFmtId="0" fontId="6" fillId="34" borderId="0" xfId="0" applyFont="1" applyFill="1" applyBorder="1" applyAlignment="1">
      <alignment horizontal="center" wrapText="1"/>
    </xf>
    <xf numFmtId="49" fontId="4" fillId="38" borderId="0" xfId="0" applyNumberFormat="1" applyFont="1" applyFill="1" applyBorder="1" applyAlignment="1">
      <alignment/>
    </xf>
    <xf numFmtId="0" fontId="0" fillId="38" borderId="0" xfId="0" applyFill="1" applyBorder="1" applyAlignment="1">
      <alignment/>
    </xf>
    <xf numFmtId="0" fontId="4" fillId="38" borderId="0" xfId="0" applyFont="1" applyFill="1" applyBorder="1" applyAlignment="1">
      <alignment/>
    </xf>
    <xf numFmtId="0" fontId="3" fillId="37" borderId="0" xfId="0" applyFont="1" applyFill="1" applyBorder="1" applyAlignment="1">
      <alignment/>
    </xf>
    <xf numFmtId="49" fontId="3" fillId="37" borderId="0" xfId="0" applyNumberFormat="1" applyFont="1" applyFill="1" applyBorder="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10" xfId="0" applyFont="1" applyFill="1" applyBorder="1" applyAlignment="1">
      <alignment horizontal="left"/>
    </xf>
    <xf numFmtId="0" fontId="3" fillId="0" borderId="10" xfId="0" applyFont="1" applyFill="1"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1" xfId="0" applyBorder="1" applyAlignment="1">
      <alignment/>
    </xf>
    <xf numFmtId="0" fontId="1" fillId="0" borderId="10" xfId="0" applyFont="1" applyBorder="1" applyAlignment="1">
      <alignment horizontal="center"/>
    </xf>
    <xf numFmtId="3" fontId="3" fillId="0" borderId="10" xfId="0" applyNumberFormat="1"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3" fontId="3" fillId="0" borderId="11" xfId="0" applyNumberFormat="1" applyFont="1" applyBorder="1" applyAlignment="1">
      <alignment/>
    </xf>
    <xf numFmtId="0" fontId="3" fillId="0" borderId="17" xfId="0" applyFont="1" applyFill="1" applyBorder="1" applyAlignment="1">
      <alignment/>
    </xf>
    <xf numFmtId="0" fontId="3" fillId="0" borderId="13" xfId="0" applyFont="1" applyFill="1" applyBorder="1" applyAlignment="1">
      <alignment wrapText="1"/>
    </xf>
    <xf numFmtId="0" fontId="3" fillId="0" borderId="14" xfId="0" applyFont="1" applyFill="1" applyBorder="1" applyAlignment="1">
      <alignment wrapText="1"/>
    </xf>
    <xf numFmtId="0" fontId="3" fillId="0" borderId="18" xfId="0" applyFont="1" applyBorder="1" applyAlignment="1">
      <alignment/>
    </xf>
    <xf numFmtId="0" fontId="3" fillId="0" borderId="19" xfId="0" applyFont="1" applyBorder="1" applyAlignment="1">
      <alignment/>
    </xf>
    <xf numFmtId="0" fontId="0" fillId="0" borderId="0" xfId="0" applyNumberFormat="1" applyAlignment="1">
      <alignment vertical="justify" wrapText="1"/>
    </xf>
    <xf numFmtId="0" fontId="2" fillId="0" borderId="0" xfId="0" applyFont="1" applyAlignment="1">
      <alignment/>
    </xf>
    <xf numFmtId="0" fontId="3" fillId="0" borderId="0" xfId="0" applyFont="1" applyBorder="1" applyAlignment="1">
      <alignment horizontal="left"/>
    </xf>
    <xf numFmtId="0" fontId="1" fillId="0" borderId="10" xfId="0" applyFont="1" applyBorder="1" applyAlignment="1">
      <alignment horizontal="left"/>
    </xf>
    <xf numFmtId="0" fontId="3" fillId="0" borderId="0" xfId="0" applyFont="1" applyBorder="1" applyAlignment="1">
      <alignment horizontal="left" wrapText="1"/>
    </xf>
    <xf numFmtId="0" fontId="3" fillId="0" borderId="10" xfId="0" applyFont="1" applyBorder="1" applyAlignment="1">
      <alignment horizontal="left" vertical="top"/>
    </xf>
    <xf numFmtId="0" fontId="3" fillId="0" borderId="10" xfId="0" applyFont="1" applyBorder="1" applyAlignment="1">
      <alignment horizontal="justify" vertical="top" wrapText="1"/>
    </xf>
    <xf numFmtId="0" fontId="3" fillId="0" borderId="10" xfId="0" applyFont="1" applyBorder="1" applyAlignment="1">
      <alignment horizontal="left" wrapText="1"/>
    </xf>
    <xf numFmtId="0" fontId="1" fillId="0" borderId="10" xfId="0" applyFont="1" applyFill="1" applyBorder="1" applyAlignment="1">
      <alignment horizontal="left"/>
    </xf>
    <xf numFmtId="0" fontId="3" fillId="0" borderId="10" xfId="0" applyFont="1" applyBorder="1" applyAlignment="1">
      <alignment wrapText="1"/>
    </xf>
    <xf numFmtId="0" fontId="3" fillId="0" borderId="10" xfId="0" applyFont="1" applyBorder="1" applyAlignment="1">
      <alignment/>
    </xf>
    <xf numFmtId="3" fontId="3" fillId="0" borderId="12" xfId="0" applyNumberFormat="1" applyFont="1" applyBorder="1" applyAlignment="1">
      <alignment/>
    </xf>
    <xf numFmtId="0" fontId="1" fillId="0" borderId="13" xfId="0" applyFont="1" applyBorder="1" applyAlignment="1">
      <alignment/>
    </xf>
    <xf numFmtId="0" fontId="3" fillId="39" borderId="13" xfId="0" applyFont="1" applyFill="1" applyBorder="1" applyAlignment="1">
      <alignment/>
    </xf>
    <xf numFmtId="0" fontId="3" fillId="40" borderId="20" xfId="0" applyFont="1" applyFill="1" applyBorder="1" applyAlignment="1">
      <alignment/>
    </xf>
    <xf numFmtId="0" fontId="3" fillId="40" borderId="19" xfId="0" applyFont="1" applyFill="1" applyBorder="1" applyAlignment="1">
      <alignment/>
    </xf>
    <xf numFmtId="0" fontId="3" fillId="40" borderId="21" xfId="0" applyFont="1" applyFill="1" applyBorder="1" applyAlignment="1">
      <alignment/>
    </xf>
    <xf numFmtId="0" fontId="3" fillId="40" borderId="22" xfId="0" applyFont="1" applyFill="1" applyBorder="1" applyAlignment="1">
      <alignment/>
    </xf>
    <xf numFmtId="0" fontId="1" fillId="40" borderId="23" xfId="0" applyFont="1" applyFill="1" applyBorder="1" applyAlignment="1">
      <alignment horizontal="center"/>
    </xf>
    <xf numFmtId="0" fontId="1" fillId="0" borderId="11" xfId="0" applyFont="1" applyBorder="1" applyAlignment="1">
      <alignment horizontal="center" vertical="top"/>
    </xf>
    <xf numFmtId="0" fontId="3" fillId="0" borderId="15" xfId="0" applyFont="1" applyBorder="1" applyAlignment="1">
      <alignment vertical="top"/>
    </xf>
    <xf numFmtId="0" fontId="1" fillId="0" borderId="11" xfId="0" applyFont="1" applyBorder="1" applyAlignment="1">
      <alignment horizontal="center"/>
    </xf>
    <xf numFmtId="0" fontId="1" fillId="41" borderId="11" xfId="0" applyFont="1" applyFill="1" applyBorder="1" applyAlignment="1">
      <alignment horizontal="left"/>
    </xf>
    <xf numFmtId="0" fontId="3" fillId="41" borderId="11" xfId="0" applyFont="1" applyFill="1" applyBorder="1" applyAlignment="1">
      <alignment/>
    </xf>
    <xf numFmtId="3" fontId="1" fillId="41" borderId="11" xfId="0" applyNumberFormat="1" applyFont="1" applyFill="1" applyBorder="1" applyAlignment="1">
      <alignment/>
    </xf>
    <xf numFmtId="0" fontId="0" fillId="41" borderId="11" xfId="0" applyFill="1" applyBorder="1" applyAlignment="1">
      <alignment/>
    </xf>
    <xf numFmtId="3" fontId="1" fillId="41" borderId="10" xfId="0" applyNumberFormat="1" applyFont="1" applyFill="1" applyBorder="1" applyAlignment="1">
      <alignment/>
    </xf>
    <xf numFmtId="0" fontId="9" fillId="41" borderId="17" xfId="0" applyFont="1" applyFill="1" applyBorder="1" applyAlignment="1">
      <alignment horizontal="left"/>
    </xf>
    <xf numFmtId="0" fontId="9" fillId="41" borderId="17" xfId="0" applyFont="1" applyFill="1" applyBorder="1" applyAlignment="1">
      <alignment/>
    </xf>
    <xf numFmtId="0" fontId="7" fillId="41" borderId="13" xfId="0" applyFont="1" applyFill="1" applyBorder="1" applyAlignment="1">
      <alignment/>
    </xf>
    <xf numFmtId="0" fontId="7" fillId="41" borderId="14" xfId="0" applyFont="1" applyFill="1" applyBorder="1" applyAlignment="1">
      <alignment/>
    </xf>
    <xf numFmtId="0" fontId="3" fillId="41" borderId="23" xfId="0" applyFont="1" applyFill="1" applyBorder="1" applyAlignment="1">
      <alignment/>
    </xf>
    <xf numFmtId="0" fontId="3" fillId="40" borderId="0" xfId="0" applyFont="1" applyFill="1" applyBorder="1" applyAlignment="1">
      <alignment/>
    </xf>
    <xf numFmtId="0" fontId="1" fillId="40" borderId="12" xfId="0" applyFont="1" applyFill="1" applyBorder="1" applyAlignment="1">
      <alignment horizontal="center"/>
    </xf>
    <xf numFmtId="0" fontId="1" fillId="39" borderId="17" xfId="0" applyFont="1" applyFill="1" applyBorder="1" applyAlignment="1">
      <alignment/>
    </xf>
    <xf numFmtId="0" fontId="4" fillId="40" borderId="12" xfId="0" applyFont="1" applyFill="1" applyBorder="1" applyAlignment="1">
      <alignment/>
    </xf>
    <xf numFmtId="0" fontId="4" fillId="40" borderId="23" xfId="0" applyFont="1" applyFill="1" applyBorder="1" applyAlignment="1">
      <alignment/>
    </xf>
    <xf numFmtId="0" fontId="1" fillId="40" borderId="0" xfId="0" applyFont="1" applyFill="1" applyBorder="1" applyAlignment="1">
      <alignment/>
    </xf>
    <xf numFmtId="0" fontId="0" fillId="0" borderId="0" xfId="0" applyNumberFormat="1" applyAlignment="1">
      <alignment vertical="top" wrapText="1"/>
    </xf>
    <xf numFmtId="3" fontId="3" fillId="42" borderId="10" xfId="0" applyNumberFormat="1" applyFont="1" applyFill="1" applyBorder="1" applyAlignment="1">
      <alignment/>
    </xf>
    <xf numFmtId="0" fontId="3" fillId="0" borderId="10" xfId="0" applyFont="1" applyBorder="1" applyAlignment="1">
      <alignment/>
    </xf>
    <xf numFmtId="0" fontId="1" fillId="40" borderId="0" xfId="0" applyFont="1" applyFill="1" applyBorder="1" applyAlignment="1">
      <alignment/>
    </xf>
    <xf numFmtId="0" fontId="1" fillId="39" borderId="17" xfId="0" applyFont="1" applyFill="1" applyBorder="1" applyAlignment="1">
      <alignment/>
    </xf>
    <xf numFmtId="0" fontId="1" fillId="0" borderId="18" xfId="0" applyFont="1" applyBorder="1" applyAlignment="1">
      <alignment horizontal="left"/>
    </xf>
    <xf numFmtId="0" fontId="1" fillId="41" borderId="10" xfId="0" applyFont="1" applyFill="1" applyBorder="1" applyAlignment="1">
      <alignment horizontal="left"/>
    </xf>
    <xf numFmtId="0" fontId="1" fillId="41" borderId="11" xfId="0" applyFont="1" applyFill="1" applyBorder="1" applyAlignment="1">
      <alignment/>
    </xf>
    <xf numFmtId="0" fontId="1" fillId="0" borderId="12" xfId="0" applyFont="1" applyFill="1" applyBorder="1" applyAlignment="1">
      <alignment horizontal="left"/>
    </xf>
    <xf numFmtId="0" fontId="1" fillId="41" borderId="11" xfId="0" applyFont="1" applyFill="1" applyBorder="1" applyAlignment="1">
      <alignment horizontal="left"/>
    </xf>
    <xf numFmtId="0" fontId="1" fillId="40" borderId="18" xfId="0" applyFont="1" applyFill="1" applyBorder="1" applyAlignment="1">
      <alignment/>
    </xf>
    <xf numFmtId="0" fontId="1" fillId="41" borderId="23" xfId="0" applyFont="1" applyFill="1" applyBorder="1" applyAlignment="1">
      <alignment/>
    </xf>
    <xf numFmtId="0" fontId="1" fillId="0" borderId="17" xfId="0" applyFont="1" applyFill="1" applyBorder="1" applyAlignment="1">
      <alignment horizontal="left"/>
    </xf>
    <xf numFmtId="3" fontId="3" fillId="41" borderId="11" xfId="0" applyNumberFormat="1" applyFont="1" applyFill="1" applyBorder="1" applyAlignment="1">
      <alignment/>
    </xf>
    <xf numFmtId="3" fontId="3" fillId="39" borderId="14" xfId="0" applyNumberFormat="1" applyFont="1" applyFill="1" applyBorder="1" applyAlignment="1">
      <alignment/>
    </xf>
    <xf numFmtId="3" fontId="1" fillId="40" borderId="12" xfId="0" applyNumberFormat="1" applyFont="1" applyFill="1" applyBorder="1" applyAlignment="1">
      <alignment horizontal="center"/>
    </xf>
    <xf numFmtId="3" fontId="1" fillId="40" borderId="23" xfId="0" applyNumberFormat="1" applyFont="1" applyFill="1" applyBorder="1" applyAlignment="1">
      <alignment horizontal="center"/>
    </xf>
    <xf numFmtId="0" fontId="3" fillId="39" borderId="14" xfId="0" applyFont="1" applyFill="1" applyBorder="1" applyAlignment="1">
      <alignment/>
    </xf>
    <xf numFmtId="0" fontId="1" fillId="41" borderId="10" xfId="0" applyFont="1" applyFill="1" applyBorder="1" applyAlignment="1">
      <alignment/>
    </xf>
    <xf numFmtId="0" fontId="3" fillId="41" borderId="10" xfId="0" applyFont="1" applyFill="1" applyBorder="1" applyAlignment="1">
      <alignment/>
    </xf>
    <xf numFmtId="0" fontId="3" fillId="0" borderId="0" xfId="0" applyFont="1" applyBorder="1" applyAlignment="1">
      <alignment horizontal="justify" vertical="justify" wrapText="1"/>
    </xf>
    <xf numFmtId="0" fontId="1" fillId="0" borderId="0" xfId="0" applyFont="1" applyBorder="1" applyAlignment="1">
      <alignment horizontal="left"/>
    </xf>
    <xf numFmtId="3" fontId="3" fillId="0" borderId="19" xfId="0" applyNumberFormat="1" applyFont="1" applyBorder="1" applyAlignment="1">
      <alignment/>
    </xf>
    <xf numFmtId="0" fontId="3" fillId="39" borderId="21" xfId="0" applyFont="1" applyFill="1" applyBorder="1" applyAlignment="1">
      <alignment/>
    </xf>
    <xf numFmtId="0" fontId="3" fillId="0" borderId="17" xfId="0" applyFont="1" applyBorder="1" applyAlignment="1">
      <alignment/>
    </xf>
    <xf numFmtId="0" fontId="3" fillId="0" borderId="17" xfId="0" applyFont="1" applyBorder="1" applyAlignment="1">
      <alignment horizontal="left" vertical="top"/>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3" fontId="7" fillId="0" borderId="10" xfId="0" applyNumberFormat="1" applyFont="1" applyBorder="1" applyAlignment="1">
      <alignment/>
    </xf>
    <xf numFmtId="3" fontId="1" fillId="0" borderId="10" xfId="0" applyNumberFormat="1" applyFont="1" applyBorder="1" applyAlignment="1">
      <alignment/>
    </xf>
    <xf numFmtId="0" fontId="1" fillId="0" borderId="10" xfId="0" applyFont="1" applyBorder="1" applyAlignment="1">
      <alignment/>
    </xf>
    <xf numFmtId="0" fontId="1" fillId="0" borderId="24" xfId="0" applyFont="1" applyBorder="1" applyAlignment="1">
      <alignment/>
    </xf>
    <xf numFmtId="0" fontId="1" fillId="0" borderId="15" xfId="0" applyFont="1" applyBorder="1" applyAlignment="1">
      <alignment/>
    </xf>
    <xf numFmtId="0" fontId="1" fillId="0" borderId="16" xfId="0" applyFont="1" applyBorder="1" applyAlignment="1">
      <alignment/>
    </xf>
    <xf numFmtId="3" fontId="1" fillId="0" borderId="23" xfId="0" applyNumberFormat="1" applyFont="1" applyBorder="1" applyAlignment="1">
      <alignment/>
    </xf>
    <xf numFmtId="0" fontId="1" fillId="0" borderId="17"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Alignment="1">
      <alignment wrapText="1"/>
    </xf>
    <xf numFmtId="0" fontId="11" fillId="0" borderId="0" xfId="0" applyFont="1" applyAlignment="1">
      <alignment horizontal="center" wrapText="1"/>
    </xf>
    <xf numFmtId="0" fontId="10" fillId="0" borderId="0" xfId="0" applyFont="1" applyAlignment="1">
      <alignment wrapText="1"/>
    </xf>
    <xf numFmtId="0" fontId="11" fillId="0" borderId="0" xfId="0" applyFont="1" applyAlignment="1">
      <alignment horizontal="left" wrapText="1"/>
    </xf>
    <xf numFmtId="0" fontId="11" fillId="0" borderId="15" xfId="0" applyFont="1" applyBorder="1" applyAlignment="1">
      <alignment/>
    </xf>
    <xf numFmtId="0" fontId="10" fillId="0" borderId="15" xfId="0" applyFont="1" applyBorder="1" applyAlignment="1">
      <alignment/>
    </xf>
    <xf numFmtId="49" fontId="1" fillId="40" borderId="23" xfId="0" applyNumberFormat="1" applyFont="1" applyFill="1" applyBorder="1" applyAlignment="1">
      <alignment horizontal="center"/>
    </xf>
    <xf numFmtId="4" fontId="3" fillId="0" borderId="11" xfId="0" applyNumberFormat="1" applyFont="1" applyBorder="1" applyAlignment="1">
      <alignment/>
    </xf>
    <xf numFmtId="2" fontId="3" fillId="0" borderId="11" xfId="0" applyNumberFormat="1" applyFont="1" applyBorder="1" applyAlignment="1">
      <alignment/>
    </xf>
    <xf numFmtId="2" fontId="3" fillId="0" borderId="12" xfId="0" applyNumberFormat="1" applyFont="1" applyBorder="1" applyAlignment="1">
      <alignment/>
    </xf>
    <xf numFmtId="4" fontId="1" fillId="41" borderId="11" xfId="0" applyNumberFormat="1" applyFont="1" applyFill="1" applyBorder="1" applyAlignment="1">
      <alignment/>
    </xf>
    <xf numFmtId="4" fontId="1" fillId="0" borderId="10" xfId="0" applyNumberFormat="1" applyFont="1" applyBorder="1" applyAlignment="1">
      <alignment/>
    </xf>
    <xf numFmtId="4" fontId="3" fillId="0" borderId="10" xfId="0" applyNumberFormat="1" applyFont="1" applyBorder="1" applyAlignment="1">
      <alignment/>
    </xf>
    <xf numFmtId="4" fontId="3" fillId="0" borderId="12" xfId="0" applyNumberFormat="1" applyFont="1" applyBorder="1" applyAlignment="1">
      <alignment/>
    </xf>
    <xf numFmtId="3" fontId="3" fillId="0" borderId="22" xfId="0" applyNumberFormat="1" applyFont="1" applyBorder="1" applyAlignment="1">
      <alignment/>
    </xf>
    <xf numFmtId="3" fontId="3" fillId="0" borderId="24" xfId="0" applyNumberFormat="1" applyFont="1" applyBorder="1" applyAlignment="1">
      <alignment/>
    </xf>
    <xf numFmtId="4" fontId="1" fillId="0" borderId="12" xfId="0" applyNumberFormat="1" applyFont="1" applyBorder="1" applyAlignment="1">
      <alignment/>
    </xf>
    <xf numFmtId="4" fontId="1" fillId="41" borderId="10" xfId="0" applyNumberFormat="1" applyFont="1" applyFill="1" applyBorder="1" applyAlignment="1">
      <alignment/>
    </xf>
    <xf numFmtId="4" fontId="1" fillId="0" borderId="22" xfId="0" applyNumberFormat="1" applyFont="1" applyBorder="1" applyAlignment="1">
      <alignment/>
    </xf>
    <xf numFmtId="4" fontId="3" fillId="0" borderId="24" xfId="0" applyNumberFormat="1" applyFont="1" applyBorder="1" applyAlignment="1">
      <alignment/>
    </xf>
    <xf numFmtId="4" fontId="3" fillId="0" borderId="22" xfId="0" applyNumberFormat="1" applyFont="1" applyBorder="1" applyAlignment="1">
      <alignment/>
    </xf>
    <xf numFmtId="0" fontId="73" fillId="40" borderId="18" xfId="0" applyFont="1" applyFill="1" applyBorder="1" applyAlignment="1">
      <alignment/>
    </xf>
    <xf numFmtId="4" fontId="3" fillId="0" borderId="19" xfId="0" applyNumberFormat="1" applyFont="1" applyBorder="1" applyAlignment="1">
      <alignment/>
    </xf>
    <xf numFmtId="0" fontId="0" fillId="40" borderId="12" xfId="0" applyFont="1" applyFill="1" applyBorder="1" applyAlignment="1">
      <alignment/>
    </xf>
    <xf numFmtId="0" fontId="0" fillId="40" borderId="21" xfId="0" applyFont="1" applyFill="1" applyBorder="1" applyAlignment="1">
      <alignment/>
    </xf>
    <xf numFmtId="0" fontId="1" fillId="40" borderId="23" xfId="0" applyFont="1" applyFill="1" applyBorder="1" applyAlignment="1">
      <alignment/>
    </xf>
    <xf numFmtId="0" fontId="2" fillId="40" borderId="0" xfId="0" applyFont="1" applyFill="1" applyBorder="1" applyAlignment="1">
      <alignment/>
    </xf>
    <xf numFmtId="0" fontId="1" fillId="40" borderId="11" xfId="0" applyFont="1" applyFill="1" applyBorder="1" applyAlignment="1">
      <alignment wrapText="1"/>
    </xf>
    <xf numFmtId="0" fontId="0" fillId="40" borderId="15" xfId="0" applyFont="1" applyFill="1" applyBorder="1" applyAlignment="1">
      <alignment/>
    </xf>
    <xf numFmtId="0" fontId="1" fillId="39" borderId="11" xfId="0" applyFont="1" applyFill="1" applyBorder="1" applyAlignment="1">
      <alignment/>
    </xf>
    <xf numFmtId="0" fontId="3" fillId="39" borderId="11" xfId="0" applyFont="1" applyFill="1" applyBorder="1" applyAlignment="1">
      <alignment/>
    </xf>
    <xf numFmtId="3" fontId="1" fillId="41" borderId="12" xfId="0" applyNumberFormat="1" applyFont="1" applyFill="1" applyBorder="1" applyAlignment="1">
      <alignment/>
    </xf>
    <xf numFmtId="3" fontId="1" fillId="40" borderId="11" xfId="0" applyNumberFormat="1" applyFont="1" applyFill="1" applyBorder="1" applyAlignment="1">
      <alignment/>
    </xf>
    <xf numFmtId="0" fontId="3" fillId="40" borderId="12" xfId="0" applyFont="1" applyFill="1" applyBorder="1" applyAlignment="1">
      <alignment/>
    </xf>
    <xf numFmtId="0" fontId="3" fillId="40" borderId="22" xfId="0" applyFont="1" applyFill="1" applyBorder="1" applyAlignment="1">
      <alignment/>
    </xf>
    <xf numFmtId="3" fontId="1" fillId="40" borderId="12" xfId="0" applyNumberFormat="1" applyFont="1" applyFill="1" applyBorder="1" applyAlignment="1">
      <alignment/>
    </xf>
    <xf numFmtId="0" fontId="3" fillId="39" borderId="21" xfId="0" applyFont="1" applyFill="1" applyBorder="1" applyAlignment="1">
      <alignment/>
    </xf>
    <xf numFmtId="0" fontId="3" fillId="39" borderId="13"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xf>
    <xf numFmtId="0" fontId="3" fillId="0" borderId="24" xfId="0" applyFont="1" applyBorder="1" applyAlignment="1">
      <alignment/>
    </xf>
    <xf numFmtId="3" fontId="3" fillId="0" borderId="11" xfId="0" applyNumberFormat="1" applyFont="1" applyBorder="1" applyAlignment="1">
      <alignment/>
    </xf>
    <xf numFmtId="0" fontId="0" fillId="0" borderId="11" xfId="0" applyFont="1" applyBorder="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17" xfId="0" applyFont="1" applyBorder="1" applyAlignment="1">
      <alignment/>
    </xf>
    <xf numFmtId="3" fontId="3" fillId="0" borderId="10" xfId="0" applyNumberFormat="1" applyFont="1" applyBorder="1" applyAlignment="1">
      <alignment/>
    </xf>
    <xf numFmtId="0" fontId="0" fillId="0" borderId="1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0" fontId="3" fillId="0" borderId="22" xfId="0" applyFont="1" applyBorder="1" applyAlignment="1">
      <alignment/>
    </xf>
    <xf numFmtId="3" fontId="3" fillId="0" borderId="12" xfId="0" applyNumberFormat="1" applyFont="1" applyBorder="1" applyAlignment="1">
      <alignment/>
    </xf>
    <xf numFmtId="0" fontId="3" fillId="0" borderId="21" xfId="0" applyFont="1" applyBorder="1" applyAlignment="1">
      <alignment/>
    </xf>
    <xf numFmtId="0" fontId="0" fillId="0" borderId="12" xfId="0" applyFont="1" applyBorder="1" applyAlignment="1">
      <alignment/>
    </xf>
    <xf numFmtId="0" fontId="3" fillId="40" borderId="21" xfId="0" applyFont="1" applyFill="1" applyBorder="1" applyAlignment="1">
      <alignment/>
    </xf>
    <xf numFmtId="3" fontId="9" fillId="40" borderId="12" xfId="0" applyNumberFormat="1" applyFont="1" applyFill="1" applyBorder="1" applyAlignment="1">
      <alignment/>
    </xf>
    <xf numFmtId="0" fontId="3" fillId="0" borderId="10" xfId="0" applyFont="1" applyFill="1" applyBorder="1" applyAlignment="1">
      <alignment horizontal="left"/>
    </xf>
    <xf numFmtId="0" fontId="3" fillId="0" borderId="10" xfId="0" applyFont="1" applyFill="1" applyBorder="1" applyAlignment="1">
      <alignment/>
    </xf>
    <xf numFmtId="0" fontId="3" fillId="0" borderId="17" xfId="0" applyFont="1" applyFill="1" applyBorder="1" applyAlignment="1">
      <alignment/>
    </xf>
    <xf numFmtId="0" fontId="3" fillId="0" borderId="12"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xf>
    <xf numFmtId="3" fontId="1" fillId="40" borderId="10" xfId="0" applyNumberFormat="1" applyFont="1" applyFill="1" applyBorder="1" applyAlignment="1">
      <alignment/>
    </xf>
    <xf numFmtId="0" fontId="3" fillId="40" borderId="20" xfId="0" applyFont="1" applyFill="1" applyBorder="1" applyAlignment="1">
      <alignment/>
    </xf>
    <xf numFmtId="0" fontId="3" fillId="0" borderId="17" xfId="0" applyFont="1" applyBorder="1" applyAlignment="1">
      <alignment horizontal="left"/>
    </xf>
    <xf numFmtId="0" fontId="3" fillId="0" borderId="14" xfId="0" applyFont="1" applyBorder="1" applyAlignment="1">
      <alignment/>
    </xf>
    <xf numFmtId="0" fontId="3" fillId="43" borderId="11" xfId="0" applyFont="1" applyFill="1" applyBorder="1" applyAlignment="1">
      <alignment/>
    </xf>
    <xf numFmtId="0" fontId="3" fillId="0" borderId="0" xfId="0" applyFont="1" applyBorder="1" applyAlignment="1">
      <alignment/>
    </xf>
    <xf numFmtId="3" fontId="1" fillId="44" borderId="12" xfId="0" applyNumberFormat="1" applyFont="1" applyFill="1" applyBorder="1" applyAlignment="1">
      <alignment/>
    </xf>
    <xf numFmtId="0" fontId="3" fillId="43" borderId="11" xfId="0" applyFont="1" applyFill="1" applyBorder="1" applyAlignment="1">
      <alignment horizontal="left"/>
    </xf>
    <xf numFmtId="0" fontId="3" fillId="0" borderId="23" xfId="0" applyFont="1" applyBorder="1" applyAlignment="1">
      <alignment horizontal="left"/>
    </xf>
    <xf numFmtId="0" fontId="3" fillId="0" borderId="23" xfId="0" applyFont="1" applyBorder="1" applyAlignment="1">
      <alignment/>
    </xf>
    <xf numFmtId="3" fontId="3" fillId="0" borderId="10" xfId="0" applyNumberFormat="1" applyFont="1" applyFill="1" applyBorder="1" applyAlignment="1">
      <alignment/>
    </xf>
    <xf numFmtId="0" fontId="3" fillId="0" borderId="23" xfId="0" applyFont="1" applyFill="1" applyBorder="1" applyAlignment="1">
      <alignment horizontal="left"/>
    </xf>
    <xf numFmtId="3" fontId="3" fillId="0" borderId="11" xfId="0" applyNumberFormat="1" applyFont="1" applyFill="1" applyBorder="1" applyAlignment="1">
      <alignment/>
    </xf>
    <xf numFmtId="0" fontId="7" fillId="0" borderId="10" xfId="0" applyFont="1" applyBorder="1" applyAlignment="1">
      <alignment/>
    </xf>
    <xf numFmtId="0" fontId="51" fillId="0" borderId="10" xfId="0" applyFont="1" applyBorder="1" applyAlignment="1">
      <alignment/>
    </xf>
    <xf numFmtId="0" fontId="7" fillId="0" borderId="11" xfId="0" applyFont="1" applyBorder="1" applyAlignment="1">
      <alignment/>
    </xf>
    <xf numFmtId="0" fontId="51" fillId="0" borderId="11" xfId="0" applyFont="1" applyBorder="1" applyAlignment="1">
      <alignment/>
    </xf>
    <xf numFmtId="3" fontId="7" fillId="0" borderId="10" xfId="0" applyNumberFormat="1" applyFont="1" applyBorder="1" applyAlignment="1">
      <alignment/>
    </xf>
    <xf numFmtId="0" fontId="7" fillId="0" borderId="11" xfId="0" applyFont="1" applyBorder="1" applyAlignment="1">
      <alignment horizontal="left"/>
    </xf>
    <xf numFmtId="0" fontId="7" fillId="0" borderId="10" xfId="0" applyFont="1" applyBorder="1" applyAlignment="1">
      <alignment horizontal="left"/>
    </xf>
    <xf numFmtId="3" fontId="3" fillId="42" borderId="10" xfId="0" applyNumberFormat="1" applyFont="1" applyFill="1" applyBorder="1" applyAlignment="1">
      <alignment/>
    </xf>
    <xf numFmtId="0" fontId="52" fillId="40" borderId="12" xfId="0" applyFont="1" applyFill="1" applyBorder="1" applyAlignment="1">
      <alignment horizontal="left"/>
    </xf>
    <xf numFmtId="0" fontId="2" fillId="40" borderId="12" xfId="0" applyFont="1" applyFill="1" applyBorder="1" applyAlignment="1">
      <alignment/>
    </xf>
    <xf numFmtId="0" fontId="7" fillId="40" borderId="20" xfId="0" applyFont="1" applyFill="1" applyBorder="1" applyAlignment="1">
      <alignment/>
    </xf>
    <xf numFmtId="3" fontId="3" fillId="0" borderId="10" xfId="0" applyNumberFormat="1" applyFont="1" applyBorder="1" applyAlignment="1" quotePrefix="1">
      <alignment/>
    </xf>
    <xf numFmtId="0" fontId="7" fillId="0" borderId="10" xfId="0" applyFont="1" applyFill="1" applyBorder="1" applyAlignment="1">
      <alignment/>
    </xf>
    <xf numFmtId="3" fontId="3" fillId="0" borderId="23" xfId="0" applyNumberFormat="1" applyFont="1" applyBorder="1" applyAlignment="1">
      <alignment/>
    </xf>
    <xf numFmtId="0" fontId="7" fillId="44" borderId="12" xfId="0" applyFont="1" applyFill="1" applyBorder="1" applyAlignment="1">
      <alignment/>
    </xf>
    <xf numFmtId="0" fontId="53" fillId="44" borderId="12" xfId="0" applyFont="1" applyFill="1" applyBorder="1" applyAlignment="1">
      <alignment/>
    </xf>
    <xf numFmtId="3" fontId="3" fillId="0" borderId="11" xfId="0" applyNumberFormat="1" applyFont="1" applyBorder="1" applyAlignment="1" quotePrefix="1">
      <alignment/>
    </xf>
    <xf numFmtId="3" fontId="1" fillId="40" borderId="20" xfId="0" applyNumberFormat="1" applyFont="1" applyFill="1" applyBorder="1" applyAlignment="1">
      <alignment/>
    </xf>
    <xf numFmtId="3" fontId="9" fillId="44" borderId="12" xfId="0" applyNumberFormat="1" applyFont="1" applyFill="1" applyBorder="1" applyAlignment="1">
      <alignment/>
    </xf>
    <xf numFmtId="3" fontId="3" fillId="42" borderId="11" xfId="0" applyNumberFormat="1" applyFont="1" applyFill="1" applyBorder="1" applyAlignment="1">
      <alignment/>
    </xf>
    <xf numFmtId="3" fontId="1" fillId="40" borderId="12" xfId="0" applyNumberFormat="1" applyFont="1" applyFill="1" applyBorder="1" applyAlignment="1" quotePrefix="1">
      <alignment/>
    </xf>
    <xf numFmtId="3" fontId="1" fillId="41" borderId="10" xfId="0" applyNumberFormat="1" applyFont="1" applyFill="1" applyBorder="1" applyAlignment="1">
      <alignment/>
    </xf>
    <xf numFmtId="3" fontId="2" fillId="39" borderId="11" xfId="0" applyNumberFormat="1" applyFont="1" applyFill="1" applyBorder="1" applyAlignment="1">
      <alignment/>
    </xf>
    <xf numFmtId="0" fontId="7" fillId="0" borderId="12" xfId="0" applyFont="1" applyBorder="1" applyAlignment="1">
      <alignment horizontal="left"/>
    </xf>
    <xf numFmtId="3" fontId="7" fillId="0" borderId="12" xfId="0" applyNumberFormat="1" applyFont="1" applyBorder="1" applyAlignment="1">
      <alignment/>
    </xf>
    <xf numFmtId="3" fontId="1" fillId="45" borderId="14" xfId="0" applyNumberFormat="1" applyFont="1" applyFill="1" applyBorder="1" applyAlignment="1">
      <alignment/>
    </xf>
    <xf numFmtId="0" fontId="2" fillId="40" borderId="12" xfId="0" applyFont="1" applyFill="1" applyBorder="1" applyAlignment="1">
      <alignment horizontal="left"/>
    </xf>
    <xf numFmtId="0" fontId="1" fillId="27" borderId="17" xfId="0" applyFont="1" applyFill="1" applyBorder="1" applyAlignment="1">
      <alignment/>
    </xf>
    <xf numFmtId="0" fontId="1" fillId="27" borderId="13" xfId="0" applyFont="1" applyFill="1" applyBorder="1" applyAlignment="1">
      <alignment/>
    </xf>
    <xf numFmtId="0" fontId="3" fillId="27" borderId="13" xfId="0" applyFont="1" applyFill="1" applyBorder="1" applyAlignment="1">
      <alignment/>
    </xf>
    <xf numFmtId="0" fontId="1" fillId="40" borderId="23" xfId="0" applyFont="1" applyFill="1" applyBorder="1" applyAlignment="1">
      <alignment horizontal="center"/>
    </xf>
    <xf numFmtId="0" fontId="1" fillId="40" borderId="11" xfId="0" applyFont="1" applyFill="1" applyBorder="1" applyAlignment="1">
      <alignment horizontal="center"/>
    </xf>
    <xf numFmtId="3" fontId="3" fillId="39" borderId="14" xfId="0" applyNumberFormat="1" applyFont="1" applyFill="1" applyBorder="1" applyAlignment="1">
      <alignment/>
    </xf>
    <xf numFmtId="3" fontId="1" fillId="39" borderId="20" xfId="0" applyNumberFormat="1" applyFont="1" applyFill="1" applyBorder="1" applyAlignment="1">
      <alignment/>
    </xf>
    <xf numFmtId="3" fontId="3" fillId="39" borderId="16" xfId="0" applyNumberFormat="1" applyFont="1" applyFill="1" applyBorder="1" applyAlignment="1">
      <alignment/>
    </xf>
    <xf numFmtId="3" fontId="3" fillId="0" borderId="12" xfId="0" applyNumberFormat="1" applyFont="1" applyFill="1" applyBorder="1" applyAlignment="1">
      <alignment/>
    </xf>
    <xf numFmtId="3" fontId="1" fillId="39" borderId="12" xfId="0" applyNumberFormat="1" applyFont="1" applyFill="1" applyBorder="1" applyAlignment="1">
      <alignment/>
    </xf>
    <xf numFmtId="3" fontId="3" fillId="0" borderId="20" xfId="0" applyNumberFormat="1" applyFont="1" applyBorder="1" applyAlignment="1">
      <alignment/>
    </xf>
    <xf numFmtId="0" fontId="3" fillId="42" borderId="11" xfId="0" applyFont="1" applyFill="1" applyBorder="1" applyAlignment="1">
      <alignment horizontal="left"/>
    </xf>
    <xf numFmtId="0" fontId="7" fillId="0" borderId="12" xfId="0" applyFont="1" applyBorder="1" applyAlignment="1">
      <alignment/>
    </xf>
    <xf numFmtId="0" fontId="51" fillId="0" borderId="12" xfId="0" applyFont="1" applyBorder="1" applyAlignment="1">
      <alignment/>
    </xf>
    <xf numFmtId="0" fontId="3" fillId="0" borderId="22" xfId="0" applyFont="1" applyBorder="1" applyAlignment="1">
      <alignment horizontal="left"/>
    </xf>
    <xf numFmtId="0" fontId="3" fillId="42" borderId="10" xfId="0" applyFont="1" applyFill="1" applyBorder="1" applyAlignment="1">
      <alignment horizontal="left"/>
    </xf>
    <xf numFmtId="3" fontId="3" fillId="0" borderId="23" xfId="0" applyNumberFormat="1" applyFont="1" applyFill="1" applyBorder="1" applyAlignment="1">
      <alignment/>
    </xf>
    <xf numFmtId="3" fontId="3" fillId="0" borderId="20" xfId="0" applyNumberFormat="1" applyFont="1" applyFill="1" applyBorder="1" applyAlignment="1">
      <alignment/>
    </xf>
    <xf numFmtId="0" fontId="3" fillId="39" borderId="15" xfId="0" applyFont="1" applyFill="1" applyBorder="1" applyAlignment="1">
      <alignment/>
    </xf>
    <xf numFmtId="3" fontId="3" fillId="39" borderId="15" xfId="0" applyNumberFormat="1" applyFont="1" applyFill="1" applyBorder="1" applyAlignment="1">
      <alignment/>
    </xf>
    <xf numFmtId="3" fontId="3" fillId="39" borderId="13" xfId="0" applyNumberFormat="1" applyFont="1" applyFill="1" applyBorder="1" applyAlignment="1">
      <alignment/>
    </xf>
    <xf numFmtId="3" fontId="1" fillId="39" borderId="15" xfId="0" applyNumberFormat="1" applyFont="1" applyFill="1" applyBorder="1" applyAlignment="1" quotePrefix="1">
      <alignment/>
    </xf>
    <xf numFmtId="3" fontId="1" fillId="39" borderId="13" xfId="0" applyNumberFormat="1" applyFont="1" applyFill="1" applyBorder="1" applyAlignment="1" quotePrefix="1">
      <alignment/>
    </xf>
    <xf numFmtId="3" fontId="1" fillId="39" borderId="15" xfId="0" applyNumberFormat="1" applyFont="1" applyFill="1" applyBorder="1" applyAlignment="1">
      <alignment/>
    </xf>
    <xf numFmtId="3" fontId="1" fillId="39" borderId="13" xfId="0" applyNumberFormat="1" applyFont="1" applyFill="1" applyBorder="1" applyAlignment="1">
      <alignment/>
    </xf>
    <xf numFmtId="3" fontId="3" fillId="27" borderId="13" xfId="0" applyNumberFormat="1" applyFont="1" applyFill="1" applyBorder="1" applyAlignment="1">
      <alignment/>
    </xf>
    <xf numFmtId="0" fontId="3" fillId="42" borderId="11" xfId="0" applyFont="1" applyFill="1" applyBorder="1" applyAlignment="1">
      <alignment/>
    </xf>
    <xf numFmtId="3" fontId="7" fillId="0" borderId="23" xfId="0" applyNumberFormat="1" applyFont="1" applyBorder="1" applyAlignment="1">
      <alignment/>
    </xf>
    <xf numFmtId="0" fontId="3" fillId="44" borderId="12" xfId="0" applyFont="1" applyFill="1" applyBorder="1" applyAlignment="1">
      <alignment horizontal="left"/>
    </xf>
    <xf numFmtId="0" fontId="3" fillId="44" borderId="12" xfId="0" applyFont="1" applyFill="1" applyBorder="1" applyAlignment="1">
      <alignment/>
    </xf>
    <xf numFmtId="0" fontId="3" fillId="39" borderId="17" xfId="0" applyFont="1" applyFill="1" applyBorder="1" applyAlignment="1">
      <alignment horizontal="left"/>
    </xf>
    <xf numFmtId="0" fontId="3" fillId="39" borderId="24" xfId="0" applyFont="1" applyFill="1" applyBorder="1" applyAlignment="1">
      <alignment horizontal="left"/>
    </xf>
    <xf numFmtId="0" fontId="3" fillId="39" borderId="22" xfId="0" applyFont="1" applyFill="1" applyBorder="1" applyAlignment="1">
      <alignment horizontal="left"/>
    </xf>
    <xf numFmtId="0" fontId="3" fillId="39" borderId="17" xfId="0" applyFont="1" applyFill="1" applyBorder="1" applyAlignment="1">
      <alignment/>
    </xf>
    <xf numFmtId="0" fontId="3" fillId="39" borderId="13" xfId="0" applyFont="1" applyFill="1" applyBorder="1" applyAlignment="1">
      <alignment horizontal="left"/>
    </xf>
    <xf numFmtId="0" fontId="3" fillId="39" borderId="24" xfId="0" applyFont="1" applyFill="1" applyBorder="1" applyAlignment="1">
      <alignment/>
    </xf>
    <xf numFmtId="0" fontId="3" fillId="39" borderId="15" xfId="0" applyFont="1" applyFill="1" applyBorder="1" applyAlignment="1">
      <alignment horizontal="left"/>
    </xf>
    <xf numFmtId="0" fontId="3" fillId="39" borderId="12" xfId="0" applyFont="1" applyFill="1" applyBorder="1" applyAlignment="1">
      <alignment horizontal="left"/>
    </xf>
    <xf numFmtId="0" fontId="3" fillId="39" borderId="12" xfId="0" applyFont="1" applyFill="1" applyBorder="1" applyAlignment="1">
      <alignment/>
    </xf>
    <xf numFmtId="0" fontId="0" fillId="39" borderId="13" xfId="0" applyFont="1" applyFill="1" applyBorder="1" applyAlignment="1">
      <alignment/>
    </xf>
    <xf numFmtId="0" fontId="0" fillId="39" borderId="15" xfId="0" applyFont="1" applyFill="1" applyBorder="1" applyAlignment="1">
      <alignment/>
    </xf>
    <xf numFmtId="0" fontId="3" fillId="40" borderId="22" xfId="0" applyFont="1" applyFill="1" applyBorder="1" applyAlignment="1">
      <alignment horizontal="left"/>
    </xf>
    <xf numFmtId="0" fontId="3" fillId="39" borderId="22" xfId="0" applyFont="1" applyFill="1" applyBorder="1" applyAlignment="1">
      <alignment/>
    </xf>
    <xf numFmtId="0" fontId="3" fillId="40" borderId="12" xfId="0" applyFont="1" applyFill="1" applyBorder="1" applyAlignment="1">
      <alignment horizontal="left"/>
    </xf>
    <xf numFmtId="0" fontId="7" fillId="39" borderId="13" xfId="0" applyFont="1" applyFill="1" applyBorder="1" applyAlignment="1">
      <alignment/>
    </xf>
    <xf numFmtId="0" fontId="70" fillId="39" borderId="13" xfId="0" applyFont="1" applyFill="1" applyBorder="1" applyAlignment="1">
      <alignment/>
    </xf>
    <xf numFmtId="0" fontId="0" fillId="44" borderId="12" xfId="0" applyFont="1" applyFill="1" applyBorder="1" applyAlignment="1">
      <alignment/>
    </xf>
    <xf numFmtId="0" fontId="3" fillId="39" borderId="21" xfId="0" applyFont="1" applyFill="1" applyBorder="1" applyAlignment="1">
      <alignment horizontal="left"/>
    </xf>
    <xf numFmtId="0" fontId="7" fillId="44" borderId="12" xfId="0" applyFont="1" applyFill="1" applyBorder="1" applyAlignment="1">
      <alignment horizontal="left"/>
    </xf>
    <xf numFmtId="0" fontId="53" fillId="39" borderId="13" xfId="0" applyFont="1" applyFill="1" applyBorder="1" applyAlignment="1">
      <alignment/>
    </xf>
    <xf numFmtId="0" fontId="0" fillId="39" borderId="21" xfId="0" applyFont="1" applyFill="1" applyBorder="1" applyAlignment="1">
      <alignment/>
    </xf>
    <xf numFmtId="0" fontId="3" fillId="44" borderId="23" xfId="0" applyFont="1" applyFill="1" applyBorder="1" applyAlignment="1">
      <alignment horizontal="left"/>
    </xf>
    <xf numFmtId="0" fontId="3" fillId="40" borderId="21" xfId="0" applyFont="1" applyFill="1" applyBorder="1" applyAlignment="1">
      <alignment horizontal="left"/>
    </xf>
    <xf numFmtId="0" fontId="7" fillId="42" borderId="12" xfId="0" applyFont="1" applyFill="1" applyBorder="1" applyAlignment="1">
      <alignment horizontal="left"/>
    </xf>
    <xf numFmtId="0" fontId="7" fillId="42" borderId="12" xfId="0" applyFont="1" applyFill="1" applyBorder="1" applyAlignment="1">
      <alignment/>
    </xf>
    <xf numFmtId="0" fontId="51" fillId="42" borderId="12" xfId="0" applyFont="1" applyFill="1" applyBorder="1" applyAlignment="1">
      <alignment/>
    </xf>
    <xf numFmtId="0" fontId="7" fillId="39" borderId="15" xfId="0" applyFont="1" applyFill="1" applyBorder="1" applyAlignment="1">
      <alignment/>
    </xf>
    <xf numFmtId="0" fontId="51" fillId="39" borderId="15" xfId="0" applyFont="1" applyFill="1" applyBorder="1" applyAlignment="1">
      <alignment/>
    </xf>
    <xf numFmtId="0" fontId="3" fillId="40" borderId="20" xfId="0" applyFont="1" applyFill="1" applyBorder="1" applyAlignment="1">
      <alignment horizontal="left"/>
    </xf>
    <xf numFmtId="0" fontId="7" fillId="40" borderId="22" xfId="0" applyFont="1" applyFill="1" applyBorder="1" applyAlignment="1">
      <alignment/>
    </xf>
    <xf numFmtId="0" fontId="7" fillId="40" borderId="21" xfId="0" applyFont="1" applyFill="1" applyBorder="1" applyAlignment="1">
      <alignment/>
    </xf>
    <xf numFmtId="0" fontId="7" fillId="40" borderId="22" xfId="0" applyFont="1" applyFill="1" applyBorder="1" applyAlignment="1">
      <alignment horizontal="left"/>
    </xf>
    <xf numFmtId="0" fontId="7" fillId="39" borderId="17" xfId="0" applyFont="1" applyFill="1" applyBorder="1" applyAlignment="1">
      <alignment horizontal="left"/>
    </xf>
    <xf numFmtId="0" fontId="7" fillId="39" borderId="24" xfId="0" applyFont="1" applyFill="1" applyBorder="1" applyAlignment="1">
      <alignment horizontal="left"/>
    </xf>
    <xf numFmtId="0" fontId="3" fillId="0" borderId="22" xfId="0" applyFont="1" applyFill="1" applyBorder="1" applyAlignment="1">
      <alignment horizontal="left"/>
    </xf>
    <xf numFmtId="0" fontId="3" fillId="0" borderId="20" xfId="0" applyFont="1" applyBorder="1" applyAlignment="1">
      <alignment/>
    </xf>
    <xf numFmtId="0" fontId="3" fillId="42" borderId="10" xfId="0" applyFont="1" applyFill="1" applyBorder="1" applyAlignment="1">
      <alignment/>
    </xf>
    <xf numFmtId="0" fontId="3" fillId="0" borderId="16" xfId="0" applyFont="1" applyBorder="1" applyAlignment="1">
      <alignment/>
    </xf>
    <xf numFmtId="0" fontId="0" fillId="0" borderId="20" xfId="0" applyFont="1" applyBorder="1" applyAlignment="1">
      <alignment/>
    </xf>
    <xf numFmtId="0" fontId="3" fillId="43" borderId="23" xfId="0" applyFont="1" applyFill="1" applyBorder="1" applyAlignment="1">
      <alignment horizontal="left"/>
    </xf>
    <xf numFmtId="0" fontId="0" fillId="0" borderId="23" xfId="0" applyFont="1" applyBorder="1" applyAlignment="1">
      <alignment/>
    </xf>
    <xf numFmtId="3" fontId="3" fillId="42" borderId="12" xfId="0" applyNumberFormat="1" applyFont="1" applyFill="1" applyBorder="1" applyAlignment="1">
      <alignment/>
    </xf>
    <xf numFmtId="0" fontId="7" fillId="0" borderId="22" xfId="0" applyFont="1" applyBorder="1" applyAlignment="1">
      <alignment horizontal="left"/>
    </xf>
    <xf numFmtId="0" fontId="7" fillId="0" borderId="21" xfId="0" applyFont="1" applyBorder="1" applyAlignment="1">
      <alignment/>
    </xf>
    <xf numFmtId="0" fontId="7" fillId="0" borderId="20" xfId="0" applyFont="1" applyBorder="1" applyAlignment="1">
      <alignment/>
    </xf>
    <xf numFmtId="4" fontId="3" fillId="0" borderId="11" xfId="0" applyNumberFormat="1" applyFont="1" applyBorder="1" applyAlignment="1">
      <alignment/>
    </xf>
    <xf numFmtId="4" fontId="1" fillId="40" borderId="12" xfId="0" applyNumberFormat="1" applyFont="1" applyFill="1" applyBorder="1" applyAlignment="1">
      <alignment/>
    </xf>
    <xf numFmtId="4" fontId="1" fillId="40" borderId="20" xfId="0" applyNumberFormat="1" applyFont="1" applyFill="1" applyBorder="1" applyAlignment="1">
      <alignment/>
    </xf>
    <xf numFmtId="2" fontId="1" fillId="40" borderId="12" xfId="0" applyNumberFormat="1" applyFont="1" applyFill="1" applyBorder="1" applyAlignment="1">
      <alignment/>
    </xf>
    <xf numFmtId="2" fontId="1" fillId="39" borderId="14" xfId="0" applyNumberFormat="1" applyFont="1" applyFill="1" applyBorder="1" applyAlignment="1">
      <alignment/>
    </xf>
    <xf numFmtId="2" fontId="1" fillId="39" borderId="16" xfId="0" applyNumberFormat="1" applyFont="1" applyFill="1" applyBorder="1" applyAlignment="1">
      <alignment/>
    </xf>
    <xf numFmtId="2" fontId="3" fillId="0" borderId="11" xfId="0" applyNumberFormat="1" applyFont="1" applyBorder="1" applyAlignment="1">
      <alignment/>
    </xf>
    <xf numFmtId="2" fontId="3" fillId="0" borderId="10" xfId="0" applyNumberFormat="1" applyFont="1" applyBorder="1" applyAlignment="1">
      <alignment/>
    </xf>
    <xf numFmtId="2" fontId="3" fillId="0" borderId="12" xfId="0" applyNumberFormat="1" applyFont="1" applyBorder="1" applyAlignment="1">
      <alignment/>
    </xf>
    <xf numFmtId="2" fontId="3" fillId="39" borderId="14" xfId="0" applyNumberFormat="1" applyFont="1" applyFill="1" applyBorder="1" applyAlignment="1">
      <alignment/>
    </xf>
    <xf numFmtId="2" fontId="3" fillId="39" borderId="16" xfId="0" applyNumberFormat="1" applyFont="1" applyFill="1" applyBorder="1" applyAlignment="1">
      <alignment/>
    </xf>
    <xf numFmtId="2" fontId="1" fillId="41" borderId="10" xfId="0" applyNumberFormat="1" applyFont="1" applyFill="1" applyBorder="1" applyAlignment="1">
      <alignment/>
    </xf>
    <xf numFmtId="2" fontId="1" fillId="40" borderId="10" xfId="0" applyNumberFormat="1" applyFont="1" applyFill="1" applyBorder="1" applyAlignment="1">
      <alignment/>
    </xf>
    <xf numFmtId="2" fontId="3" fillId="0" borderId="23" xfId="0" applyNumberFormat="1" applyFont="1" applyBorder="1" applyAlignment="1">
      <alignment/>
    </xf>
    <xf numFmtId="2" fontId="1" fillId="39" borderId="12" xfId="0" applyNumberFormat="1" applyFont="1" applyFill="1" applyBorder="1" applyAlignment="1">
      <alignment/>
    </xf>
    <xf numFmtId="2" fontId="3" fillId="42" borderId="11" xfId="0" applyNumberFormat="1" applyFont="1" applyFill="1" applyBorder="1" applyAlignment="1">
      <alignment/>
    </xf>
    <xf numFmtId="2" fontId="3" fillId="39" borderId="20" xfId="0" applyNumberFormat="1" applyFont="1" applyFill="1" applyBorder="1" applyAlignment="1">
      <alignment/>
    </xf>
    <xf numFmtId="2" fontId="1" fillId="40" borderId="20" xfId="0" applyNumberFormat="1" applyFont="1" applyFill="1" applyBorder="1" applyAlignment="1">
      <alignment/>
    </xf>
    <xf numFmtId="2" fontId="1" fillId="44" borderId="12" xfId="0" applyNumberFormat="1" applyFont="1" applyFill="1" applyBorder="1" applyAlignment="1">
      <alignment/>
    </xf>
    <xf numFmtId="2" fontId="3" fillId="0" borderId="20" xfId="0" applyNumberFormat="1" applyFont="1" applyBorder="1" applyAlignment="1">
      <alignment/>
    </xf>
    <xf numFmtId="2" fontId="1" fillId="39" borderId="20" xfId="0" applyNumberFormat="1" applyFont="1" applyFill="1" applyBorder="1" applyAlignment="1">
      <alignment/>
    </xf>
    <xf numFmtId="2" fontId="3" fillId="0" borderId="12" xfId="0" applyNumberFormat="1" applyFont="1" applyFill="1" applyBorder="1" applyAlignment="1">
      <alignment/>
    </xf>
    <xf numFmtId="2" fontId="3" fillId="0" borderId="23" xfId="0" applyNumberFormat="1" applyFont="1" applyFill="1" applyBorder="1" applyAlignment="1">
      <alignment/>
    </xf>
    <xf numFmtId="2" fontId="9" fillId="44" borderId="12" xfId="0" applyNumberFormat="1" applyFont="1" applyFill="1" applyBorder="1" applyAlignment="1">
      <alignment/>
    </xf>
    <xf numFmtId="2" fontId="7" fillId="0" borderId="12" xfId="0" applyNumberFormat="1" applyFont="1" applyBorder="1" applyAlignment="1">
      <alignment/>
    </xf>
    <xf numFmtId="2" fontId="3" fillId="42" borderId="12" xfId="0" applyNumberFormat="1" applyFont="1" applyFill="1" applyBorder="1" applyAlignment="1">
      <alignment/>
    </xf>
    <xf numFmtId="2" fontId="3" fillId="27" borderId="14" xfId="0" applyNumberFormat="1" applyFont="1" applyFill="1" applyBorder="1" applyAlignment="1">
      <alignment/>
    </xf>
    <xf numFmtId="2" fontId="1" fillId="40" borderId="12" xfId="0" applyNumberFormat="1" applyFont="1" applyFill="1" applyBorder="1" applyAlignment="1" quotePrefix="1">
      <alignment/>
    </xf>
    <xf numFmtId="2" fontId="1" fillId="39" borderId="14" xfId="0" applyNumberFormat="1" applyFont="1" applyFill="1" applyBorder="1" applyAlignment="1" quotePrefix="1">
      <alignment/>
    </xf>
    <xf numFmtId="2" fontId="1" fillId="39" borderId="16" xfId="0" applyNumberFormat="1" applyFont="1" applyFill="1" applyBorder="1" applyAlignment="1" quotePrefix="1">
      <alignment/>
    </xf>
    <xf numFmtId="2" fontId="9" fillId="40" borderId="12" xfId="0" applyNumberFormat="1" applyFont="1" applyFill="1" applyBorder="1" applyAlignment="1">
      <alignment/>
    </xf>
    <xf numFmtId="2" fontId="7" fillId="42" borderId="12" xfId="0" applyNumberFormat="1" applyFont="1" applyFill="1" applyBorder="1" applyAlignment="1">
      <alignment/>
    </xf>
    <xf numFmtId="2" fontId="3" fillId="42" borderId="12" xfId="0" applyNumberFormat="1" applyFont="1" applyFill="1" applyBorder="1" applyAlignment="1" quotePrefix="1">
      <alignment/>
    </xf>
    <xf numFmtId="2" fontId="3" fillId="42" borderId="20" xfId="0" applyNumberFormat="1" applyFont="1" applyFill="1" applyBorder="1" applyAlignment="1">
      <alignment/>
    </xf>
    <xf numFmtId="1" fontId="23" fillId="46" borderId="10" xfId="51" applyNumberFormat="1" applyFont="1" applyFill="1" applyBorder="1" applyAlignment="1">
      <alignment horizontal="center" vertical="center" wrapText="1"/>
      <protection/>
    </xf>
    <xf numFmtId="1" fontId="22" fillId="47" borderId="10" xfId="0" applyNumberFormat="1" applyFont="1" applyFill="1" applyBorder="1" applyAlignment="1" applyProtection="1">
      <alignment horizontal="center" vertical="center"/>
      <protection/>
    </xf>
    <xf numFmtId="1" fontId="22" fillId="47" borderId="11" xfId="0" applyNumberFormat="1" applyFont="1" applyFill="1" applyBorder="1" applyAlignment="1">
      <alignment horizontal="center" vertical="center"/>
    </xf>
    <xf numFmtId="49" fontId="25" fillId="0" borderId="25" xfId="51" applyNumberFormat="1" applyFont="1" applyFill="1" applyBorder="1" applyAlignment="1">
      <alignment horizontal="left" vertical="center" wrapText="1"/>
      <protection/>
    </xf>
    <xf numFmtId="188" fontId="25" fillId="0" borderId="26" xfId="51" applyNumberFormat="1" applyFont="1" applyFill="1" applyBorder="1" applyAlignment="1">
      <alignment horizontal="center" vertical="center" wrapText="1"/>
      <protection/>
    </xf>
    <xf numFmtId="3" fontId="27" fillId="48" borderId="27" xfId="0" applyNumberFormat="1" applyFont="1" applyFill="1" applyBorder="1" applyAlignment="1" applyProtection="1">
      <alignment vertical="center"/>
      <protection/>
    </xf>
    <xf numFmtId="181" fontId="27" fillId="48" borderId="28" xfId="0" applyNumberFormat="1" applyFont="1" applyFill="1" applyBorder="1" applyAlignment="1">
      <alignment horizontal="right" vertical="center"/>
    </xf>
    <xf numFmtId="3" fontId="27" fillId="49" borderId="27" xfId="0" applyNumberFormat="1" applyFont="1" applyFill="1" applyBorder="1" applyAlignment="1" applyProtection="1">
      <alignment vertical="center"/>
      <protection locked="0"/>
    </xf>
    <xf numFmtId="49" fontId="25" fillId="0" borderId="25" xfId="51" applyNumberFormat="1" applyFont="1" applyFill="1" applyBorder="1" applyAlignment="1">
      <alignment horizontal="left" vertical="center" wrapText="1"/>
      <protection/>
    </xf>
    <xf numFmtId="49" fontId="25" fillId="0" borderId="29" xfId="51" applyNumberFormat="1" applyFont="1" applyFill="1" applyBorder="1" applyAlignment="1">
      <alignment horizontal="left" vertical="center" wrapText="1"/>
      <protection/>
    </xf>
    <xf numFmtId="188" fontId="25" fillId="0" borderId="30" xfId="51" applyNumberFormat="1" applyFont="1" applyFill="1" applyBorder="1" applyAlignment="1">
      <alignment horizontal="center" vertical="center" wrapText="1"/>
      <protection/>
    </xf>
    <xf numFmtId="3" fontId="27" fillId="49" borderId="31" xfId="0" applyNumberFormat="1" applyFont="1" applyFill="1" applyBorder="1" applyAlignment="1" applyProtection="1">
      <alignment vertical="center"/>
      <protection locked="0"/>
    </xf>
    <xf numFmtId="181" fontId="27" fillId="48" borderId="32" xfId="0" applyNumberFormat="1" applyFont="1" applyFill="1" applyBorder="1" applyAlignment="1">
      <alignment horizontal="right" vertical="center"/>
    </xf>
    <xf numFmtId="49" fontId="28" fillId="0" borderId="0" xfId="51" applyNumberFormat="1" applyFont="1" applyFill="1" applyBorder="1" applyAlignment="1">
      <alignment horizontal="left" vertical="center" wrapText="1"/>
      <protection/>
    </xf>
    <xf numFmtId="188" fontId="28" fillId="0" borderId="0" xfId="51" applyNumberFormat="1" applyFont="1" applyFill="1" applyBorder="1" applyAlignment="1">
      <alignment horizontal="center" vertical="center" wrapText="1"/>
      <protection/>
    </xf>
    <xf numFmtId="3" fontId="30" fillId="0" borderId="0" xfId="0" applyNumberFormat="1" applyFont="1" applyFill="1" applyBorder="1" applyAlignment="1" applyProtection="1">
      <alignment vertical="center"/>
      <protection locked="0"/>
    </xf>
    <xf numFmtId="181" fontId="30" fillId="0" borderId="0" xfId="0" applyNumberFormat="1" applyFont="1" applyFill="1" applyBorder="1" applyAlignment="1">
      <alignment horizontal="right" vertical="center"/>
    </xf>
    <xf numFmtId="0" fontId="0" fillId="0" borderId="0" xfId="0" applyAlignment="1">
      <alignment horizontal="center" vertical="center" wrapText="1"/>
    </xf>
    <xf numFmtId="0" fontId="0" fillId="0" borderId="10" xfId="0" applyBorder="1" applyAlignment="1">
      <alignment horizontal="center"/>
    </xf>
    <xf numFmtId="0" fontId="0" fillId="11" borderId="10" xfId="0" applyFill="1" applyBorder="1" applyAlignment="1">
      <alignment horizontal="center" vertical="center" wrapText="1"/>
    </xf>
    <xf numFmtId="0" fontId="0" fillId="40" borderId="22" xfId="54" applyFont="1" applyFill="1" applyBorder="1">
      <alignment/>
      <protection/>
    </xf>
    <xf numFmtId="0" fontId="0" fillId="40" borderId="21" xfId="54" applyFont="1" applyFill="1" applyBorder="1">
      <alignment/>
      <protection/>
    </xf>
    <xf numFmtId="0" fontId="0" fillId="40" borderId="20" xfId="54" applyFont="1" applyFill="1" applyBorder="1">
      <alignment/>
      <protection/>
    </xf>
    <xf numFmtId="0" fontId="1" fillId="40" borderId="20" xfId="54" applyFont="1" applyFill="1" applyBorder="1" applyAlignment="1">
      <alignment horizontal="center"/>
      <protection/>
    </xf>
    <xf numFmtId="0" fontId="1" fillId="40" borderId="12" xfId="54" applyFont="1" applyFill="1" applyBorder="1" applyAlignment="1">
      <alignment horizontal="center"/>
      <protection/>
    </xf>
    <xf numFmtId="0" fontId="1" fillId="40" borderId="18" xfId="54" applyFont="1" applyFill="1" applyBorder="1">
      <alignment/>
      <protection/>
    </xf>
    <xf numFmtId="0" fontId="2" fillId="40" borderId="0" xfId="54" applyFont="1" applyFill="1" applyBorder="1">
      <alignment/>
      <protection/>
    </xf>
    <xf numFmtId="0" fontId="2" fillId="40" borderId="19" xfId="54" applyFont="1" applyFill="1" applyBorder="1">
      <alignment/>
      <protection/>
    </xf>
    <xf numFmtId="0" fontId="1" fillId="40" borderId="19" xfId="54" applyFont="1" applyFill="1" applyBorder="1" applyAlignment="1">
      <alignment horizontal="center"/>
      <protection/>
    </xf>
    <xf numFmtId="0" fontId="1" fillId="40" borderId="23" xfId="54" applyFont="1" applyFill="1" applyBorder="1" applyAlignment="1">
      <alignment horizontal="center"/>
      <protection/>
    </xf>
    <xf numFmtId="49" fontId="1" fillId="40" borderId="23" xfId="54" applyNumberFormat="1" applyFont="1" applyFill="1" applyBorder="1" applyAlignment="1">
      <alignment horizontal="center"/>
      <protection/>
    </xf>
    <xf numFmtId="0" fontId="1" fillId="40" borderId="16" xfId="54" applyFont="1" applyFill="1" applyBorder="1" applyAlignment="1">
      <alignment horizontal="center"/>
      <protection/>
    </xf>
    <xf numFmtId="0" fontId="1" fillId="40" borderId="11" xfId="54" applyFont="1" applyFill="1" applyBorder="1" applyAlignment="1">
      <alignment horizontal="center"/>
      <protection/>
    </xf>
    <xf numFmtId="3" fontId="2" fillId="39" borderId="11" xfId="54" applyNumberFormat="1" applyFont="1" applyFill="1" applyBorder="1">
      <alignment/>
      <protection/>
    </xf>
    <xf numFmtId="4" fontId="2" fillId="39" borderId="11" xfId="54" applyNumberFormat="1" applyFont="1" applyFill="1" applyBorder="1">
      <alignment/>
      <protection/>
    </xf>
    <xf numFmtId="3" fontId="2" fillId="39" borderId="16" xfId="54" applyNumberFormat="1" applyFont="1" applyFill="1" applyBorder="1">
      <alignment/>
      <protection/>
    </xf>
    <xf numFmtId="0" fontId="1" fillId="40" borderId="18" xfId="54" applyFont="1" applyFill="1" applyBorder="1" applyAlignment="1">
      <alignment wrapText="1"/>
      <protection/>
    </xf>
    <xf numFmtId="0" fontId="0" fillId="40" borderId="0" xfId="54" applyFont="1" applyFill="1" applyBorder="1">
      <alignment/>
      <protection/>
    </xf>
    <xf numFmtId="0" fontId="1" fillId="40" borderId="19" xfId="54" applyFont="1" applyFill="1" applyBorder="1" applyAlignment="1">
      <alignment horizontal="left"/>
      <protection/>
    </xf>
    <xf numFmtId="0" fontId="1" fillId="39" borderId="17" xfId="54" applyFont="1" applyFill="1" applyBorder="1">
      <alignment/>
      <protection/>
    </xf>
    <xf numFmtId="0" fontId="3" fillId="39" borderId="13" xfId="54" applyFont="1" applyFill="1" applyBorder="1">
      <alignment/>
      <protection/>
    </xf>
    <xf numFmtId="0" fontId="3" fillId="39" borderId="14" xfId="54" applyFont="1" applyFill="1" applyBorder="1">
      <alignment/>
      <protection/>
    </xf>
    <xf numFmtId="3" fontId="1" fillId="11" borderId="10" xfId="54" applyNumberFormat="1" applyFont="1" applyFill="1" applyBorder="1">
      <alignment/>
      <protection/>
    </xf>
    <xf numFmtId="4" fontId="1" fillId="11" borderId="10" xfId="54" applyNumberFormat="1" applyFont="1" applyFill="1" applyBorder="1">
      <alignment/>
      <protection/>
    </xf>
    <xf numFmtId="0" fontId="0" fillId="40" borderId="22" xfId="0" applyFont="1" applyFill="1" applyBorder="1" applyAlignment="1">
      <alignment/>
    </xf>
    <xf numFmtId="0" fontId="1" fillId="40" borderId="18" xfId="0" applyFont="1" applyFill="1" applyBorder="1" applyAlignment="1">
      <alignment/>
    </xf>
    <xf numFmtId="0" fontId="2" fillId="40" borderId="18" xfId="0" applyFont="1" applyFill="1" applyBorder="1" applyAlignment="1">
      <alignment/>
    </xf>
    <xf numFmtId="0" fontId="1" fillId="40" borderId="18" xfId="0" applyFont="1" applyFill="1" applyBorder="1" applyAlignment="1">
      <alignment horizontal="center"/>
    </xf>
    <xf numFmtId="0" fontId="1" fillId="40" borderId="18" xfId="0" applyFont="1" applyFill="1" applyBorder="1" applyAlignment="1">
      <alignment wrapText="1"/>
    </xf>
    <xf numFmtId="0" fontId="0" fillId="40" borderId="18" xfId="0" applyFont="1" applyFill="1" applyBorder="1" applyAlignment="1">
      <alignment/>
    </xf>
    <xf numFmtId="0" fontId="0" fillId="40" borderId="0" xfId="0" applyFont="1" applyFill="1" applyBorder="1" applyAlignment="1">
      <alignment/>
    </xf>
    <xf numFmtId="0" fontId="1" fillId="40" borderId="24" xfId="0" applyFont="1" applyFill="1" applyBorder="1" applyAlignment="1">
      <alignment wrapText="1"/>
    </xf>
    <xf numFmtId="0" fontId="0" fillId="40" borderId="24" xfId="0" applyFont="1" applyFill="1" applyBorder="1" applyAlignment="1">
      <alignment/>
    </xf>
    <xf numFmtId="0" fontId="1" fillId="40" borderId="15" xfId="0" applyFont="1" applyFill="1" applyBorder="1" applyAlignment="1">
      <alignment horizontal="left"/>
    </xf>
    <xf numFmtId="0" fontId="1" fillId="40" borderId="24" xfId="0" applyFont="1" applyFill="1" applyBorder="1" applyAlignment="1">
      <alignment horizontal="center"/>
    </xf>
    <xf numFmtId="2" fontId="2" fillId="39" borderId="11" xfId="0" applyNumberFormat="1" applyFont="1" applyFill="1" applyBorder="1" applyAlignment="1">
      <alignment/>
    </xf>
    <xf numFmtId="2" fontId="1" fillId="41" borderId="10" xfId="0" applyNumberFormat="1" applyFont="1" applyFill="1" applyBorder="1" applyAlignment="1">
      <alignment/>
    </xf>
    <xf numFmtId="2" fontId="3" fillId="0" borderId="11" xfId="0" applyNumberFormat="1" applyFont="1" applyBorder="1" applyAlignment="1">
      <alignment/>
    </xf>
    <xf numFmtId="0" fontId="1" fillId="0" borderId="11" xfId="0" applyFont="1" applyBorder="1" applyAlignment="1">
      <alignment horizontal="left"/>
    </xf>
    <xf numFmtId="0" fontId="1" fillId="0" borderId="11" xfId="0" applyFont="1" applyBorder="1" applyAlignment="1">
      <alignment/>
    </xf>
    <xf numFmtId="3" fontId="1" fillId="0" borderId="11" xfId="0" applyNumberFormat="1" applyFont="1" applyBorder="1" applyAlignment="1">
      <alignment/>
    </xf>
    <xf numFmtId="2" fontId="1" fillId="0" borderId="11" xfId="0" applyNumberFormat="1" applyFont="1" applyBorder="1" applyAlignment="1">
      <alignment/>
    </xf>
    <xf numFmtId="0" fontId="4" fillId="0" borderId="10" xfId="0" applyFont="1" applyBorder="1" applyAlignment="1">
      <alignment/>
    </xf>
    <xf numFmtId="3" fontId="1" fillId="42" borderId="10" xfId="0" applyNumberFormat="1" applyFont="1" applyFill="1" applyBorder="1" applyAlignment="1">
      <alignment/>
    </xf>
    <xf numFmtId="0" fontId="3" fillId="0" borderId="10" xfId="0" applyFont="1" applyFill="1" applyBorder="1" applyAlignment="1">
      <alignment horizontal="left"/>
    </xf>
    <xf numFmtId="0" fontId="2" fillId="50" borderId="10" xfId="0" applyFont="1" applyFill="1" applyBorder="1" applyAlignment="1">
      <alignment horizontal="center" vertical="center"/>
    </xf>
    <xf numFmtId="0" fontId="2" fillId="51" borderId="10" xfId="0" applyFont="1" applyFill="1" applyBorder="1" applyAlignment="1">
      <alignment vertical="center"/>
    </xf>
    <xf numFmtId="0" fontId="74" fillId="52" borderId="10" xfId="0" applyFont="1" applyFill="1" applyBorder="1" applyAlignment="1">
      <alignment vertical="center"/>
    </xf>
    <xf numFmtId="0" fontId="2" fillId="50" borderId="10" xfId="0" applyFont="1" applyFill="1" applyBorder="1" applyAlignment="1">
      <alignment horizontal="center" vertical="center" wrapText="1"/>
    </xf>
    <xf numFmtId="3" fontId="3" fillId="0" borderId="14" xfId="0" applyNumberFormat="1" applyFont="1" applyBorder="1" applyAlignment="1">
      <alignment/>
    </xf>
    <xf numFmtId="2" fontId="3" fillId="42" borderId="14" xfId="0" applyNumberFormat="1" applyFont="1" applyFill="1" applyBorder="1" applyAlignment="1">
      <alignment/>
    </xf>
    <xf numFmtId="0" fontId="3" fillId="0" borderId="10" xfId="0" applyFont="1" applyBorder="1" applyAlignment="1">
      <alignment/>
    </xf>
    <xf numFmtId="0" fontId="3" fillId="0" borderId="10" xfId="0" applyFont="1" applyBorder="1" applyAlignment="1">
      <alignment horizontal="left"/>
    </xf>
    <xf numFmtId="3" fontId="3" fillId="0" borderId="12" xfId="0" applyNumberFormat="1" applyFont="1" applyBorder="1" applyAlignment="1">
      <alignment/>
    </xf>
    <xf numFmtId="0" fontId="3" fillId="0" borderId="10" xfId="0" applyFont="1" applyFill="1" applyBorder="1" applyAlignment="1">
      <alignment horizontal="left"/>
    </xf>
    <xf numFmtId="0" fontId="3" fillId="0" borderId="10" xfId="0" applyFont="1" applyFill="1" applyBorder="1" applyAlignment="1">
      <alignment/>
    </xf>
    <xf numFmtId="0" fontId="3" fillId="0" borderId="22" xfId="0" applyFont="1" applyBorder="1" applyAlignment="1">
      <alignment horizontal="left"/>
    </xf>
    <xf numFmtId="2" fontId="3" fillId="0" borderId="11" xfId="0" applyNumberFormat="1" applyFont="1" applyBorder="1" applyAlignment="1">
      <alignment/>
    </xf>
    <xf numFmtId="2" fontId="3" fillId="0" borderId="10" xfId="0" applyNumberFormat="1" applyFont="1" applyBorder="1" applyAlignment="1">
      <alignment/>
    </xf>
    <xf numFmtId="0" fontId="3" fillId="39" borderId="17" xfId="0" applyFont="1" applyFill="1" applyBorder="1" applyAlignment="1">
      <alignment horizontal="left"/>
    </xf>
    <xf numFmtId="0" fontId="3" fillId="39" borderId="13" xfId="0" applyFont="1" applyFill="1" applyBorder="1" applyAlignment="1">
      <alignment horizontal="left"/>
    </xf>
    <xf numFmtId="0" fontId="2" fillId="0" borderId="0" xfId="0" applyFont="1" applyAlignment="1">
      <alignment/>
    </xf>
    <xf numFmtId="4" fontId="1" fillId="41" borderId="12" xfId="0" applyNumberFormat="1" applyFont="1" applyFill="1" applyBorder="1" applyAlignment="1">
      <alignment/>
    </xf>
    <xf numFmtId="4" fontId="2" fillId="39" borderId="11" xfId="0" applyNumberFormat="1" applyFont="1" applyFill="1" applyBorder="1" applyAlignment="1">
      <alignment/>
    </xf>
    <xf numFmtId="3" fontId="3" fillId="39" borderId="21" xfId="0" applyNumberFormat="1" applyFont="1" applyFill="1" applyBorder="1" applyAlignment="1">
      <alignment/>
    </xf>
    <xf numFmtId="2" fontId="3" fillId="42" borderId="16" xfId="0" applyNumberFormat="1" applyFont="1" applyFill="1" applyBorder="1" applyAlignment="1">
      <alignment/>
    </xf>
    <xf numFmtId="2" fontId="3" fillId="42" borderId="23" xfId="0" applyNumberFormat="1" applyFont="1" applyFill="1" applyBorder="1" applyAlignment="1">
      <alignment/>
    </xf>
    <xf numFmtId="0" fontId="0" fillId="39" borderId="20" xfId="0" applyFont="1" applyFill="1" applyBorder="1" applyAlignment="1">
      <alignment/>
    </xf>
    <xf numFmtId="0" fontId="74" fillId="52" borderId="12" xfId="0" applyFont="1" applyFill="1" applyBorder="1" applyAlignment="1">
      <alignment vertical="center"/>
    </xf>
    <xf numFmtId="0" fontId="74" fillId="52" borderId="11" xfId="0" applyFont="1" applyFill="1" applyBorder="1" applyAlignment="1">
      <alignment vertical="center"/>
    </xf>
    <xf numFmtId="0" fontId="74" fillId="52" borderId="23" xfId="0" applyFont="1" applyFill="1" applyBorder="1" applyAlignment="1">
      <alignment vertical="center"/>
    </xf>
    <xf numFmtId="3" fontId="2" fillId="51" borderId="10" xfId="0" applyNumberFormat="1" applyFont="1" applyFill="1" applyBorder="1" applyAlignment="1">
      <alignment horizontal="right" vertical="center"/>
    </xf>
    <xf numFmtId="2" fontId="2" fillId="51" borderId="10" xfId="0" applyNumberFormat="1" applyFont="1" applyFill="1" applyBorder="1" applyAlignment="1">
      <alignment horizontal="right" vertical="center"/>
    </xf>
    <xf numFmtId="3" fontId="74" fillId="52" borderId="12" xfId="0" applyNumberFormat="1" applyFont="1" applyFill="1" applyBorder="1" applyAlignment="1">
      <alignment horizontal="right" vertical="center"/>
    </xf>
    <xf numFmtId="2" fontId="74" fillId="52" borderId="12" xfId="0" applyNumberFormat="1" applyFont="1" applyFill="1" applyBorder="1" applyAlignment="1">
      <alignment horizontal="right" vertical="center"/>
    </xf>
    <xf numFmtId="0" fontId="75" fillId="53" borderId="17" xfId="0" applyFont="1" applyFill="1" applyBorder="1" applyAlignment="1">
      <alignment vertical="center"/>
    </xf>
    <xf numFmtId="3" fontId="75" fillId="53" borderId="13" xfId="0" applyNumberFormat="1" applyFont="1" applyFill="1" applyBorder="1" applyAlignment="1">
      <alignment horizontal="right" vertical="center"/>
    </xf>
    <xf numFmtId="2" fontId="75" fillId="53" borderId="14" xfId="0" applyNumberFormat="1" applyFont="1" applyFill="1" applyBorder="1" applyAlignment="1">
      <alignment horizontal="right" vertical="center"/>
    </xf>
    <xf numFmtId="3" fontId="74" fillId="52" borderId="23" xfId="0" applyNumberFormat="1" applyFont="1" applyFill="1" applyBorder="1" applyAlignment="1">
      <alignment horizontal="right" vertical="center"/>
    </xf>
    <xf numFmtId="2" fontId="74" fillId="52" borderId="23" xfId="0" applyNumberFormat="1" applyFont="1" applyFill="1" applyBorder="1" applyAlignment="1">
      <alignment horizontal="right" vertical="center"/>
    </xf>
    <xf numFmtId="0" fontId="75" fillId="53" borderId="22" xfId="0" applyFont="1" applyFill="1" applyBorder="1" applyAlignment="1">
      <alignment vertical="center"/>
    </xf>
    <xf numFmtId="3" fontId="75" fillId="53" borderId="21" xfId="0" applyNumberFormat="1" applyFont="1" applyFill="1" applyBorder="1" applyAlignment="1">
      <alignment horizontal="right" vertical="center"/>
    </xf>
    <xf numFmtId="2" fontId="75" fillId="53" borderId="20" xfId="0" applyNumberFormat="1" applyFont="1" applyFill="1" applyBorder="1" applyAlignment="1">
      <alignment horizontal="right" vertical="center"/>
    </xf>
    <xf numFmtId="3" fontId="74" fillId="52" borderId="10" xfId="0" applyNumberFormat="1" applyFont="1" applyFill="1" applyBorder="1" applyAlignment="1">
      <alignment horizontal="right" vertical="center"/>
    </xf>
    <xf numFmtId="2" fontId="74" fillId="52" borderId="10" xfId="0" applyNumberFormat="1" applyFont="1" applyFill="1" applyBorder="1" applyAlignment="1">
      <alignment horizontal="right" vertical="center"/>
    </xf>
    <xf numFmtId="0" fontId="75" fillId="53" borderId="24" xfId="0" applyFont="1" applyFill="1" applyBorder="1" applyAlignment="1">
      <alignment vertical="center"/>
    </xf>
    <xf numFmtId="3" fontId="75" fillId="53" borderId="15" xfId="0" applyNumberFormat="1" applyFont="1" applyFill="1" applyBorder="1" applyAlignment="1">
      <alignment horizontal="right" vertical="center"/>
    </xf>
    <xf numFmtId="2" fontId="75" fillId="53" borderId="16" xfId="0" applyNumberFormat="1" applyFont="1" applyFill="1" applyBorder="1" applyAlignment="1">
      <alignment horizontal="right" vertical="center"/>
    </xf>
    <xf numFmtId="3" fontId="74" fillId="52" borderId="11" xfId="0" applyNumberFormat="1" applyFont="1" applyFill="1" applyBorder="1" applyAlignment="1">
      <alignment horizontal="right" vertical="center"/>
    </xf>
    <xf numFmtId="2" fontId="74" fillId="52" borderId="11" xfId="0" applyNumberFormat="1" applyFont="1" applyFill="1" applyBorder="1" applyAlignment="1">
      <alignment horizontal="right" vertical="center"/>
    </xf>
    <xf numFmtId="0" fontId="15" fillId="42" borderId="17" xfId="53" applyFont="1" applyFill="1" applyBorder="1" applyAlignment="1" applyProtection="1">
      <alignment horizontal="left"/>
      <protection/>
    </xf>
    <xf numFmtId="0" fontId="0" fillId="42" borderId="0" xfId="0" applyFill="1" applyBorder="1" applyAlignment="1">
      <alignment/>
    </xf>
    <xf numFmtId="0" fontId="75" fillId="53" borderId="18" xfId="0" applyFont="1" applyFill="1" applyBorder="1" applyAlignment="1">
      <alignment vertical="center"/>
    </xf>
    <xf numFmtId="3" fontId="75" fillId="53" borderId="0" xfId="0" applyNumberFormat="1" applyFont="1" applyFill="1" applyBorder="1" applyAlignment="1">
      <alignment horizontal="right" vertical="center"/>
    </xf>
    <xf numFmtId="2" fontId="75" fillId="53" borderId="19" xfId="0" applyNumberFormat="1" applyFont="1" applyFill="1" applyBorder="1" applyAlignment="1">
      <alignment horizontal="right" vertical="center"/>
    </xf>
    <xf numFmtId="0" fontId="2" fillId="0" borderId="0" xfId="0" applyFont="1" applyAlignment="1">
      <alignment horizontal="center"/>
    </xf>
    <xf numFmtId="0" fontId="14" fillId="42" borderId="13" xfId="53" applyFill="1" applyBorder="1">
      <alignment/>
      <protection/>
    </xf>
    <xf numFmtId="0" fontId="3" fillId="0" borderId="12" xfId="0" applyFont="1" applyBorder="1" applyAlignment="1">
      <alignment horizontal="left"/>
    </xf>
    <xf numFmtId="0" fontId="3" fillId="0" borderId="11" xfId="0" applyFont="1" applyBorder="1" applyAlignment="1">
      <alignment horizontal="left"/>
    </xf>
    <xf numFmtId="0" fontId="3" fillId="0" borderId="11" xfId="0" applyFont="1" applyFill="1" applyBorder="1" applyAlignment="1">
      <alignment horizontal="left"/>
    </xf>
    <xf numFmtId="0" fontId="1" fillId="0" borderId="10" xfId="0" applyFont="1" applyFill="1" applyBorder="1" applyAlignment="1">
      <alignment/>
    </xf>
    <xf numFmtId="0" fontId="3" fillId="0" borderId="17" xfId="0" applyFont="1" applyFill="1" applyBorder="1" applyAlignment="1">
      <alignment horizontal="left"/>
    </xf>
    <xf numFmtId="0" fontId="1" fillId="0" borderId="17"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4" fontId="15" fillId="42" borderId="13" xfId="53" applyNumberFormat="1" applyFont="1" applyFill="1" applyBorder="1" applyAlignment="1" applyProtection="1">
      <alignment horizontal="right"/>
      <protection/>
    </xf>
    <xf numFmtId="3" fontId="15" fillId="42" borderId="13" xfId="53" applyNumberFormat="1" applyFont="1" applyFill="1" applyBorder="1" applyAlignment="1" applyProtection="1">
      <alignment horizontal="right"/>
      <protection/>
    </xf>
    <xf numFmtId="3" fontId="14" fillId="42" borderId="13" xfId="53" applyNumberFormat="1" applyFill="1" applyBorder="1">
      <alignment/>
      <protection/>
    </xf>
    <xf numFmtId="2" fontId="14" fillId="11" borderId="14" xfId="53" applyNumberFormat="1" applyFill="1" applyBorder="1">
      <alignment/>
      <protection/>
    </xf>
    <xf numFmtId="2" fontId="15" fillId="42" borderId="14" xfId="53" applyNumberFormat="1" applyFont="1" applyFill="1" applyBorder="1" applyAlignment="1" applyProtection="1">
      <alignment horizontal="right"/>
      <protection/>
    </xf>
    <xf numFmtId="4" fontId="31" fillId="11" borderId="10" xfId="0" applyNumberFormat="1" applyFont="1" applyFill="1" applyBorder="1" applyAlignment="1">
      <alignment/>
    </xf>
    <xf numFmtId="0" fontId="0" fillId="0" borderId="22" xfId="0" applyBorder="1" applyAlignment="1">
      <alignment/>
    </xf>
    <xf numFmtId="0" fontId="0" fillId="0" borderId="21" xfId="0" applyBorder="1" applyAlignment="1">
      <alignment/>
    </xf>
    <xf numFmtId="0" fontId="0" fillId="0" borderId="20" xfId="0" applyBorder="1" applyAlignment="1">
      <alignment/>
    </xf>
    <xf numFmtId="0" fontId="0" fillId="0" borderId="24" xfId="0" applyBorder="1" applyAlignment="1">
      <alignment/>
    </xf>
    <xf numFmtId="0" fontId="0" fillId="0" borderId="15" xfId="0" applyBorder="1" applyAlignment="1">
      <alignment/>
    </xf>
    <xf numFmtId="0" fontId="0" fillId="0" borderId="16" xfId="0" applyBorder="1" applyAlignment="1">
      <alignment/>
    </xf>
    <xf numFmtId="0" fontId="2" fillId="0" borderId="24" xfId="54" applyFont="1" applyBorder="1">
      <alignment/>
      <protection/>
    </xf>
    <xf numFmtId="0" fontId="2" fillId="0" borderId="15" xfId="54" applyFont="1" applyBorder="1">
      <alignment/>
      <protection/>
    </xf>
    <xf numFmtId="0" fontId="0" fillId="0" borderId="15" xfId="54" applyBorder="1">
      <alignment/>
      <protection/>
    </xf>
    <xf numFmtId="0" fontId="0" fillId="0" borderId="17" xfId="0" applyBorder="1" applyAlignment="1">
      <alignment/>
    </xf>
    <xf numFmtId="0" fontId="0" fillId="0" borderId="13" xfId="0" applyBorder="1" applyAlignment="1">
      <alignment/>
    </xf>
    <xf numFmtId="0" fontId="0" fillId="0" borderId="14" xfId="0" applyBorder="1" applyAlignment="1">
      <alignment/>
    </xf>
    <xf numFmtId="4" fontId="14" fillId="42" borderId="14" xfId="53" applyNumberFormat="1" applyFill="1" applyBorder="1">
      <alignment/>
      <protection/>
    </xf>
    <xf numFmtId="4" fontId="0" fillId="0" borderId="16" xfId="0" applyNumberFormat="1" applyBorder="1" applyAlignment="1">
      <alignment/>
    </xf>
    <xf numFmtId="0" fontId="0" fillId="0" borderId="18" xfId="0" applyBorder="1" applyAlignment="1">
      <alignment/>
    </xf>
    <xf numFmtId="0" fontId="0" fillId="0" borderId="19" xfId="0" applyBorder="1" applyAlignment="1">
      <alignment/>
    </xf>
    <xf numFmtId="0" fontId="19" fillId="47" borderId="33" xfId="0" applyFont="1" applyFill="1" applyBorder="1" applyAlignment="1">
      <alignment horizontal="center" vertical="center" wrapText="1"/>
    </xf>
    <xf numFmtId="0" fontId="21" fillId="47" borderId="33" xfId="52" applyFont="1" applyFill="1" applyBorder="1" applyAlignment="1">
      <alignment horizontal="center" vertical="center"/>
      <protection/>
    </xf>
    <xf numFmtId="0" fontId="19" fillId="47" borderId="34" xfId="0" applyFont="1" applyFill="1" applyBorder="1" applyAlignment="1">
      <alignment horizontal="center" vertical="center" wrapText="1"/>
    </xf>
    <xf numFmtId="0" fontId="18" fillId="0" borderId="24" xfId="0" applyFont="1" applyBorder="1" applyAlignment="1">
      <alignment horizontal="center" wrapText="1"/>
    </xf>
    <xf numFmtId="0" fontId="18" fillId="0" borderId="15" xfId="0" applyFont="1" applyBorder="1" applyAlignment="1">
      <alignment horizontal="center"/>
    </xf>
    <xf numFmtId="0" fontId="18" fillId="0" borderId="16" xfId="0" applyFont="1" applyBorder="1" applyAlignment="1">
      <alignment horizontal="center"/>
    </xf>
    <xf numFmtId="0" fontId="10" fillId="0" borderId="0" xfId="0" applyFont="1" applyAlignment="1">
      <alignment horizontal="left"/>
    </xf>
    <xf numFmtId="0" fontId="18" fillId="0" borderId="18" xfId="0" applyFont="1" applyBorder="1" applyAlignment="1">
      <alignment horizontal="center" wrapText="1"/>
    </xf>
    <xf numFmtId="0" fontId="18" fillId="0" borderId="0" xfId="0" applyFont="1" applyBorder="1" applyAlignment="1">
      <alignment horizontal="center"/>
    </xf>
    <xf numFmtId="0" fontId="18" fillId="0" borderId="35" xfId="0" applyFont="1" applyBorder="1" applyAlignment="1">
      <alignment horizontal="center"/>
    </xf>
    <xf numFmtId="0" fontId="19" fillId="47" borderId="36" xfId="0" applyFont="1" applyFill="1" applyBorder="1" applyAlignment="1">
      <alignment horizontal="center" vertical="center" wrapText="1"/>
    </xf>
    <xf numFmtId="0" fontId="21" fillId="47" borderId="37" xfId="52" applyFont="1" applyFill="1" applyBorder="1" applyAlignment="1">
      <alignment horizontal="center" vertical="center"/>
      <protection/>
    </xf>
    <xf numFmtId="0" fontId="19" fillId="47" borderId="37" xfId="0" applyFont="1" applyFill="1" applyBorder="1" applyAlignment="1">
      <alignment horizontal="center" vertical="center" wrapText="1"/>
    </xf>
    <xf numFmtId="0" fontId="19" fillId="47" borderId="38" xfId="0" applyFont="1" applyFill="1" applyBorder="1" applyAlignment="1">
      <alignment horizontal="center" vertical="center" wrapText="1"/>
    </xf>
    <xf numFmtId="49" fontId="25" fillId="0" borderId="39" xfId="51" applyNumberFormat="1" applyFont="1" applyFill="1" applyBorder="1" applyAlignment="1">
      <alignment horizontal="left" vertical="center" wrapText="1"/>
      <protection/>
    </xf>
    <xf numFmtId="188" fontId="25" fillId="0" borderId="10" xfId="51" applyNumberFormat="1" applyFont="1" applyFill="1" applyBorder="1" applyAlignment="1">
      <alignment horizontal="center" vertical="center" wrapText="1"/>
      <protection/>
    </xf>
    <xf numFmtId="3" fontId="27" fillId="49" borderId="40" xfId="0" applyNumberFormat="1" applyFont="1" applyFill="1" applyBorder="1" applyAlignment="1" applyProtection="1">
      <alignment vertical="center"/>
      <protection locked="0"/>
    </xf>
    <xf numFmtId="181" fontId="27" fillId="48" borderId="41" xfId="0" applyNumberFormat="1" applyFont="1" applyFill="1" applyBorder="1" applyAlignment="1">
      <alignment horizontal="right" vertical="center"/>
    </xf>
    <xf numFmtId="0" fontId="10" fillId="0" borderId="0" xfId="0" applyNumberFormat="1" applyFont="1" applyAlignment="1">
      <alignment horizontal="left" vertical="top" wrapText="1"/>
    </xf>
    <xf numFmtId="0" fontId="12" fillId="0" borderId="0" xfId="0" applyFont="1" applyAlignment="1">
      <alignment horizontal="center" wrapText="1"/>
    </xf>
    <xf numFmtId="0" fontId="1" fillId="0" borderId="10" xfId="0" applyFont="1" applyFill="1" applyBorder="1" applyAlignment="1">
      <alignment horizontal="justify" vertical="justify" wrapText="1"/>
    </xf>
    <xf numFmtId="0" fontId="3" fillId="0" borderId="10" xfId="0" applyFont="1" applyFill="1" applyBorder="1" applyAlignment="1">
      <alignment wrapText="1"/>
    </xf>
    <xf numFmtId="0" fontId="1" fillId="0" borderId="10" xfId="0" applyFont="1" applyBorder="1" applyAlignment="1">
      <alignment horizontal="left" wrapText="1"/>
    </xf>
    <xf numFmtId="0" fontId="1" fillId="0" borderId="22" xfId="0" applyFont="1" applyBorder="1" applyAlignment="1">
      <alignment horizontal="justify" vertical="justify" wrapText="1"/>
    </xf>
    <xf numFmtId="0" fontId="1" fillId="0" borderId="21" xfId="0" applyFont="1" applyBorder="1" applyAlignment="1">
      <alignment horizontal="justify" vertical="justify" wrapText="1"/>
    </xf>
    <xf numFmtId="0" fontId="1" fillId="0" borderId="24" xfId="0" applyFont="1" applyBorder="1" applyAlignment="1">
      <alignment horizontal="justify" vertical="justify" wrapText="1"/>
    </xf>
    <xf numFmtId="0" fontId="1" fillId="0" borderId="15" xfId="0" applyFont="1" applyBorder="1" applyAlignment="1">
      <alignment horizontal="justify" vertical="justify" wrapText="1"/>
    </xf>
    <xf numFmtId="0" fontId="3" fillId="0" borderId="10" xfId="0" applyFont="1" applyBorder="1" applyAlignment="1">
      <alignment wrapText="1"/>
    </xf>
    <xf numFmtId="0" fontId="3" fillId="0" borderId="10" xfId="0" applyFont="1" applyFill="1" applyBorder="1" applyAlignment="1">
      <alignment horizontal="left"/>
    </xf>
    <xf numFmtId="0" fontId="10" fillId="0" borderId="0" xfId="0" applyFont="1" applyAlignment="1">
      <alignment horizontal="center" wrapText="1"/>
    </xf>
    <xf numFmtId="0" fontId="3" fillId="0" borderId="1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22" xfId="0" applyFont="1" applyBorder="1" applyAlignment="1">
      <alignment horizontal="justify" vertical="top" wrapText="1"/>
    </xf>
    <xf numFmtId="0" fontId="3" fillId="0" borderId="21" xfId="0" applyFont="1" applyBorder="1" applyAlignment="1">
      <alignment horizontal="justify" vertical="top" wrapText="1"/>
    </xf>
    <xf numFmtId="0" fontId="3" fillId="0" borderId="20" xfId="0" applyFont="1" applyBorder="1" applyAlignment="1">
      <alignment horizontal="justify" vertical="top" wrapText="1"/>
    </xf>
    <xf numFmtId="0" fontId="3" fillId="0" borderId="24" xfId="0" applyFont="1" applyBorder="1" applyAlignment="1">
      <alignment horizontal="justify" vertical="top" wrapText="1"/>
    </xf>
    <xf numFmtId="0" fontId="3" fillId="0" borderId="15" xfId="0" applyFont="1" applyBorder="1" applyAlignment="1">
      <alignment horizontal="justify" vertical="top" wrapText="1"/>
    </xf>
    <xf numFmtId="0" fontId="3" fillId="0" borderId="16" xfId="0" applyFont="1" applyBorder="1" applyAlignment="1">
      <alignment horizontal="justify" vertical="top" wrapText="1"/>
    </xf>
    <xf numFmtId="0" fontId="0" fillId="34" borderId="0" xfId="0" applyFill="1" applyBorder="1" applyAlignment="1">
      <alignment horizontal="center"/>
    </xf>
    <xf numFmtId="0" fontId="1" fillId="0" borderId="10" xfId="0" applyFont="1" applyBorder="1" applyAlignment="1">
      <alignment horizontal="left" vertical="center" wrapText="1"/>
    </xf>
    <xf numFmtId="0" fontId="3" fillId="0" borderId="10" xfId="0" applyFont="1" applyFill="1" applyBorder="1" applyAlignment="1">
      <alignment horizontal="justify" vertical="justify" wrapText="1"/>
    </xf>
    <xf numFmtId="0" fontId="3" fillId="0" borderId="10" xfId="0" applyFont="1" applyBorder="1" applyAlignment="1">
      <alignment horizontal="justify" vertical="justify" wrapText="1"/>
    </xf>
    <xf numFmtId="0" fontId="3" fillId="0" borderId="17" xfId="0" applyFont="1" applyBorder="1" applyAlignment="1">
      <alignment horizontal="left" vertical="justify" wrapText="1"/>
    </xf>
    <xf numFmtId="0" fontId="3" fillId="0" borderId="13" xfId="0" applyFont="1" applyBorder="1" applyAlignment="1">
      <alignment horizontal="left" vertical="justify" wrapText="1"/>
    </xf>
    <xf numFmtId="0" fontId="3" fillId="0" borderId="14" xfId="0" applyFont="1" applyBorder="1" applyAlignment="1">
      <alignment horizontal="left" vertical="justify" wrapText="1"/>
    </xf>
    <xf numFmtId="0" fontId="0" fillId="0" borderId="21" xfId="0" applyBorder="1" applyAlignment="1">
      <alignment horizontal="center"/>
    </xf>
    <xf numFmtId="0" fontId="0" fillId="0" borderId="0" xfId="0" applyAlignment="1">
      <alignment horizontal="center"/>
    </xf>
    <xf numFmtId="0" fontId="2" fillId="40" borderId="17" xfId="0" applyFont="1" applyFill="1" applyBorder="1" applyAlignment="1">
      <alignment horizontal="left"/>
    </xf>
    <xf numFmtId="0" fontId="2" fillId="40" borderId="13" xfId="0" applyFont="1" applyFill="1" applyBorder="1" applyAlignment="1">
      <alignment horizontal="left"/>
    </xf>
    <xf numFmtId="0" fontId="2" fillId="40" borderId="14" xfId="0" applyFont="1" applyFill="1" applyBorder="1" applyAlignment="1">
      <alignment horizontal="left"/>
    </xf>
    <xf numFmtId="0" fontId="4" fillId="33" borderId="0" xfId="0" applyFont="1" applyFill="1" applyBorder="1" applyAlignment="1">
      <alignment horizontal="center" wrapText="1"/>
    </xf>
    <xf numFmtId="0" fontId="5" fillId="33" borderId="0" xfId="0" applyFont="1" applyFill="1" applyBorder="1" applyAlignment="1">
      <alignment horizontal="center"/>
    </xf>
    <xf numFmtId="0" fontId="5" fillId="33" borderId="0" xfId="0" applyFont="1" applyFill="1" applyBorder="1" applyAlignment="1">
      <alignment horizontal="center" wrapText="1"/>
    </xf>
    <xf numFmtId="0" fontId="1" fillId="41" borderId="10" xfId="0" applyFont="1" applyFill="1" applyBorder="1" applyAlignment="1">
      <alignment horizontal="left"/>
    </xf>
    <xf numFmtId="0" fontId="1" fillId="41" borderId="12" xfId="0" applyFont="1" applyFill="1" applyBorder="1" applyAlignment="1">
      <alignment horizontal="left"/>
    </xf>
    <xf numFmtId="0" fontId="1" fillId="41" borderId="22" xfId="0" applyFont="1" applyFill="1" applyBorder="1" applyAlignment="1">
      <alignment horizontal="left"/>
    </xf>
    <xf numFmtId="0" fontId="3" fillId="44" borderId="12" xfId="0" applyFont="1" applyFill="1" applyBorder="1" applyAlignment="1">
      <alignment horizontal="left"/>
    </xf>
    <xf numFmtId="0" fontId="1" fillId="45" borderId="17" xfId="0" applyFont="1" applyFill="1" applyBorder="1" applyAlignment="1">
      <alignment horizontal="left"/>
    </xf>
    <xf numFmtId="0" fontId="1" fillId="45" borderId="13" xfId="0" applyFont="1" applyFill="1" applyBorder="1" applyAlignment="1">
      <alignment horizontal="left"/>
    </xf>
    <xf numFmtId="0" fontId="2" fillId="40" borderId="11" xfId="0" applyFont="1" applyFill="1" applyBorder="1" applyAlignment="1">
      <alignment horizontal="left"/>
    </xf>
    <xf numFmtId="0" fontId="2" fillId="40" borderId="24" xfId="0" applyFont="1" applyFill="1" applyBorder="1" applyAlignment="1">
      <alignment horizontal="left"/>
    </xf>
    <xf numFmtId="0" fontId="2" fillId="40" borderId="10" xfId="0" applyFont="1" applyFill="1" applyBorder="1" applyAlignment="1">
      <alignment horizontal="left"/>
    </xf>
    <xf numFmtId="0" fontId="3" fillId="39" borderId="17" xfId="0" applyFont="1" applyFill="1" applyBorder="1" applyAlignment="1">
      <alignment horizontal="left"/>
    </xf>
    <xf numFmtId="0" fontId="3" fillId="39" borderId="13" xfId="0" applyFont="1" applyFill="1" applyBorder="1" applyAlignment="1">
      <alignment horizontal="left"/>
    </xf>
    <xf numFmtId="0" fontId="2" fillId="40" borderId="12" xfId="0" applyFont="1" applyFill="1" applyBorder="1" applyAlignment="1">
      <alignment horizontal="left"/>
    </xf>
    <xf numFmtId="0" fontId="3" fillId="44" borderId="22" xfId="0" applyFont="1" applyFill="1" applyBorder="1" applyAlignment="1">
      <alignment horizontal="left"/>
    </xf>
    <xf numFmtId="0" fontId="3" fillId="44" borderId="21" xfId="0" applyFont="1" applyFill="1" applyBorder="1" applyAlignment="1">
      <alignment horizontal="left"/>
    </xf>
    <xf numFmtId="0" fontId="3" fillId="44" borderId="20" xfId="0" applyFont="1" applyFill="1" applyBorder="1" applyAlignment="1">
      <alignment horizontal="left"/>
    </xf>
    <xf numFmtId="0" fontId="1" fillId="11" borderId="17" xfId="54" applyFont="1" applyFill="1" applyBorder="1" applyAlignment="1">
      <alignment horizontal="left"/>
      <protection/>
    </xf>
    <xf numFmtId="0" fontId="1" fillId="11" borderId="13" xfId="54" applyFont="1" applyFill="1" applyBorder="1" applyAlignment="1">
      <alignment horizontal="left"/>
      <protection/>
    </xf>
    <xf numFmtId="0" fontId="1" fillId="11" borderId="14" xfId="54" applyFont="1" applyFill="1" applyBorder="1" applyAlignment="1">
      <alignment horizontal="left"/>
      <protection/>
    </xf>
    <xf numFmtId="0" fontId="2" fillId="0" borderId="18"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1" fillId="41" borderId="17" xfId="0" applyFont="1" applyFill="1" applyBorder="1" applyAlignment="1">
      <alignment horizontal="left"/>
    </xf>
    <xf numFmtId="3" fontId="31" fillId="11" borderId="17" xfId="0" applyNumberFormat="1" applyFont="1" applyFill="1" applyBorder="1" applyAlignment="1">
      <alignment horizontal="right"/>
    </xf>
    <xf numFmtId="3" fontId="31" fillId="11" borderId="14" xfId="0" applyNumberFormat="1" applyFont="1" applyFill="1" applyBorder="1" applyAlignment="1">
      <alignment horizontal="right"/>
    </xf>
    <xf numFmtId="3" fontId="31" fillId="11" borderId="17" xfId="0" applyNumberFormat="1" applyFont="1" applyFill="1" applyBorder="1" applyAlignment="1">
      <alignment horizontal="right" wrapText="1"/>
    </xf>
    <xf numFmtId="3" fontId="31" fillId="11" borderId="14" xfId="0" applyNumberFormat="1" applyFont="1" applyFill="1" applyBorder="1" applyAlignment="1">
      <alignment horizontal="right" wrapText="1"/>
    </xf>
    <xf numFmtId="0" fontId="2" fillId="0" borderId="22"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horizontal="center"/>
    </xf>
    <xf numFmtId="0" fontId="15" fillId="11" borderId="23" xfId="53" applyFont="1" applyFill="1" applyBorder="1" applyAlignment="1" applyProtection="1">
      <alignment horizontal="left"/>
      <protection/>
    </xf>
    <xf numFmtId="0" fontId="14" fillId="11" borderId="23" xfId="53" applyFill="1" applyBorder="1">
      <alignment/>
      <protection/>
    </xf>
    <xf numFmtId="3" fontId="15" fillId="11" borderId="23" xfId="53" applyNumberFormat="1" applyFont="1" applyFill="1" applyBorder="1" applyAlignment="1" applyProtection="1">
      <alignment horizontal="right"/>
      <protection/>
    </xf>
    <xf numFmtId="3" fontId="14" fillId="11" borderId="23" xfId="53" applyNumberFormat="1" applyFill="1" applyBorder="1">
      <alignment/>
      <protection/>
    </xf>
    <xf numFmtId="4" fontId="15" fillId="11" borderId="23" xfId="53" applyNumberFormat="1" applyFont="1" applyFill="1" applyBorder="1" applyAlignment="1" applyProtection="1">
      <alignment horizontal="right"/>
      <protection/>
    </xf>
    <xf numFmtId="4" fontId="14" fillId="11" borderId="23" xfId="53" applyNumberFormat="1" applyFill="1" applyBorder="1">
      <alignment/>
      <protection/>
    </xf>
    <xf numFmtId="0" fontId="15" fillId="11" borderId="11" xfId="53" applyFont="1" applyFill="1" applyBorder="1" applyAlignment="1" applyProtection="1">
      <alignment horizontal="left"/>
      <protection/>
    </xf>
    <xf numFmtId="0" fontId="14" fillId="11" borderId="11" xfId="53" applyFill="1" applyBorder="1">
      <alignment/>
      <protection/>
    </xf>
    <xf numFmtId="0" fontId="15" fillId="11" borderId="12" xfId="53" applyFont="1" applyFill="1" applyBorder="1" applyAlignment="1" applyProtection="1">
      <alignment horizontal="left"/>
      <protection/>
    </xf>
    <xf numFmtId="0" fontId="14" fillId="11" borderId="12" xfId="53" applyFill="1" applyBorder="1">
      <alignment/>
      <protection/>
    </xf>
    <xf numFmtId="3" fontId="15" fillId="11" borderId="12" xfId="53" applyNumberFormat="1" applyFont="1" applyFill="1" applyBorder="1" applyAlignment="1" applyProtection="1">
      <alignment horizontal="right"/>
      <protection/>
    </xf>
    <xf numFmtId="3" fontId="14" fillId="11" borderId="12" xfId="53" applyNumberFormat="1" applyFill="1" applyBorder="1">
      <alignment/>
      <protection/>
    </xf>
    <xf numFmtId="4" fontId="15" fillId="11" borderId="12" xfId="53" applyNumberFormat="1" applyFont="1" applyFill="1" applyBorder="1" applyAlignment="1" applyProtection="1">
      <alignment horizontal="right"/>
      <protection/>
    </xf>
    <xf numFmtId="4" fontId="14" fillId="11" borderId="12" xfId="53" applyNumberFormat="1" applyFill="1" applyBorder="1">
      <alignment/>
      <protection/>
    </xf>
    <xf numFmtId="0" fontId="16" fillId="54" borderId="10" xfId="53" applyFont="1" applyFill="1" applyBorder="1" applyAlignment="1">
      <alignment horizontal="left"/>
      <protection/>
    </xf>
    <xf numFmtId="0" fontId="14" fillId="0" borderId="10" xfId="53" applyBorder="1">
      <alignment/>
      <protection/>
    </xf>
    <xf numFmtId="3" fontId="16" fillId="54" borderId="10" xfId="53" applyNumberFormat="1" applyFont="1" applyFill="1" applyBorder="1" applyAlignment="1" applyProtection="1">
      <alignment horizontal="right"/>
      <protection/>
    </xf>
    <xf numFmtId="3" fontId="14" fillId="0" borderId="10" xfId="53" applyNumberFormat="1" applyBorder="1">
      <alignment/>
      <protection/>
    </xf>
    <xf numFmtId="4" fontId="16" fillId="54" borderId="10" xfId="53" applyNumberFormat="1" applyFont="1" applyFill="1" applyBorder="1" applyAlignment="1" applyProtection="1">
      <alignment horizontal="right"/>
      <protection/>
    </xf>
    <xf numFmtId="4" fontId="14" fillId="0" borderId="10" xfId="53" applyNumberFormat="1" applyBorder="1">
      <alignment/>
      <protection/>
    </xf>
    <xf numFmtId="2" fontId="15" fillId="11" borderId="23" xfId="53" applyNumberFormat="1" applyFont="1" applyFill="1" applyBorder="1" applyAlignment="1" applyProtection="1">
      <alignment horizontal="right"/>
      <protection/>
    </xf>
    <xf numFmtId="2" fontId="14" fillId="11" borderId="10" xfId="53" applyNumberFormat="1" applyFill="1" applyBorder="1">
      <alignment/>
      <protection/>
    </xf>
    <xf numFmtId="0" fontId="14" fillId="0" borderId="18" xfId="53" applyFont="1" applyBorder="1" applyAlignment="1" applyProtection="1">
      <alignment horizontal="left"/>
      <protection/>
    </xf>
    <xf numFmtId="0" fontId="14" fillId="0" borderId="0" xfId="53" applyBorder="1">
      <alignment/>
      <protection/>
    </xf>
    <xf numFmtId="0" fontId="14" fillId="0" borderId="0" xfId="53" applyFont="1" applyBorder="1" applyAlignment="1" applyProtection="1">
      <alignment horizontal="left"/>
      <protection/>
    </xf>
    <xf numFmtId="0" fontId="14" fillId="0" borderId="19" xfId="53" applyBorder="1">
      <alignment/>
      <protection/>
    </xf>
    <xf numFmtId="2" fontId="15" fillId="11" borderId="12" xfId="53" applyNumberFormat="1" applyFont="1" applyFill="1" applyBorder="1" applyAlignment="1" applyProtection="1">
      <alignment horizontal="right"/>
      <protection/>
    </xf>
    <xf numFmtId="3" fontId="15" fillId="11" borderId="11" xfId="53" applyNumberFormat="1" applyFont="1" applyFill="1" applyBorder="1" applyAlignment="1" applyProtection="1">
      <alignment horizontal="right"/>
      <protection/>
    </xf>
    <xf numFmtId="3" fontId="14" fillId="11" borderId="11" xfId="53" applyNumberFormat="1" applyFill="1" applyBorder="1">
      <alignment/>
      <protection/>
    </xf>
    <xf numFmtId="2" fontId="15" fillId="11" borderId="11" xfId="53" applyNumberFormat="1" applyFont="1" applyFill="1" applyBorder="1" applyAlignment="1" applyProtection="1">
      <alignment horizontal="right"/>
      <protection/>
    </xf>
    <xf numFmtId="0" fontId="14" fillId="42" borderId="10" xfId="53" applyFont="1" applyFill="1" applyBorder="1" applyAlignment="1" applyProtection="1">
      <alignment horizontal="left"/>
      <protection/>
    </xf>
    <xf numFmtId="0" fontId="14" fillId="42" borderId="10" xfId="53" applyFont="1" applyFill="1" applyBorder="1">
      <alignment/>
      <protection/>
    </xf>
    <xf numFmtId="3" fontId="14" fillId="42" borderId="10" xfId="53" applyNumberFormat="1" applyFont="1" applyFill="1" applyBorder="1" applyAlignment="1" applyProtection="1">
      <alignment horizontal="right"/>
      <protection/>
    </xf>
    <xf numFmtId="3" fontId="14" fillId="42" borderId="10" xfId="53" applyNumberFormat="1" applyFont="1" applyFill="1" applyBorder="1">
      <alignment/>
      <protection/>
    </xf>
    <xf numFmtId="2" fontId="14" fillId="42" borderId="10" xfId="53" applyNumberFormat="1" applyFont="1" applyFill="1" applyBorder="1" applyAlignment="1" applyProtection="1">
      <alignment horizontal="right"/>
      <protection/>
    </xf>
    <xf numFmtId="2" fontId="14" fillId="42" borderId="10" xfId="53" applyNumberFormat="1" applyFont="1" applyFill="1" applyBorder="1">
      <alignment/>
      <protection/>
    </xf>
    <xf numFmtId="0" fontId="15" fillId="11" borderId="10" xfId="53" applyFont="1" applyFill="1" applyBorder="1" applyAlignment="1" applyProtection="1">
      <alignment horizontal="left"/>
      <protection/>
    </xf>
    <xf numFmtId="0" fontId="14" fillId="11" borderId="10" xfId="53" applyFill="1" applyBorder="1">
      <alignment/>
      <protection/>
    </xf>
    <xf numFmtId="3" fontId="15" fillId="11" borderId="10" xfId="53" applyNumberFormat="1" applyFont="1" applyFill="1" applyBorder="1" applyAlignment="1" applyProtection="1">
      <alignment horizontal="right"/>
      <protection/>
    </xf>
    <xf numFmtId="3" fontId="14" fillId="11" borderId="10" xfId="53" applyNumberFormat="1" applyFill="1" applyBorder="1">
      <alignment/>
      <protection/>
    </xf>
    <xf numFmtId="2" fontId="15" fillId="11" borderId="10" xfId="53" applyNumberFormat="1" applyFont="1" applyFill="1" applyBorder="1" applyAlignment="1" applyProtection="1">
      <alignment horizontal="right"/>
      <protection/>
    </xf>
    <xf numFmtId="0" fontId="15" fillId="33" borderId="10" xfId="53" applyFont="1" applyFill="1" applyBorder="1" applyAlignment="1">
      <alignment horizontal="center"/>
      <protection/>
    </xf>
    <xf numFmtId="0" fontId="15" fillId="33" borderId="10" xfId="53" applyFont="1" applyFill="1" applyBorder="1" applyAlignment="1">
      <alignment horizontal="center" wrapText="1"/>
      <protection/>
    </xf>
    <xf numFmtId="0" fontId="14" fillId="0" borderId="10" xfId="53" applyBorder="1" applyAlignment="1">
      <alignment wrapText="1"/>
      <protection/>
    </xf>
    <xf numFmtId="2" fontId="16" fillId="54" borderId="10" xfId="53" applyNumberFormat="1" applyFont="1" applyFill="1" applyBorder="1" applyAlignment="1" applyProtection="1">
      <alignment horizontal="right"/>
      <protection/>
    </xf>
    <xf numFmtId="2" fontId="14" fillId="0" borderId="10" xfId="53" applyNumberFormat="1" applyBorder="1">
      <alignment/>
      <protection/>
    </xf>
    <xf numFmtId="49" fontId="24" fillId="0" borderId="0" xfId="51" applyNumberFormat="1" applyFont="1" applyFill="1" applyBorder="1" applyAlignment="1">
      <alignment horizontal="center" vertical="center"/>
      <protection/>
    </xf>
    <xf numFmtId="0" fontId="0" fillId="0" borderId="0" xfId="0" applyFill="1" applyBorder="1" applyAlignment="1">
      <alignment horizontal="center" vertical="center"/>
    </xf>
    <xf numFmtId="49" fontId="14" fillId="0" borderId="0" xfId="0" applyNumberFormat="1" applyFont="1" applyFill="1" applyBorder="1" applyAlignment="1">
      <alignment horizontal="left" vertical="center" wrapText="1"/>
    </xf>
    <xf numFmtId="0" fontId="29" fillId="0" borderId="0" xfId="0" applyFont="1" applyFill="1" applyBorder="1" applyAlignment="1">
      <alignment vertical="center"/>
    </xf>
    <xf numFmtId="49" fontId="26" fillId="0" borderId="42" xfId="0" applyNumberFormat="1" applyFont="1" applyBorder="1" applyAlignment="1">
      <alignment horizontal="left" vertical="center" wrapText="1"/>
    </xf>
    <xf numFmtId="0" fontId="26" fillId="0" borderId="43" xfId="0" applyFont="1" applyBorder="1" applyAlignment="1">
      <alignment horizontal="left" vertical="center" wrapText="1"/>
    </xf>
    <xf numFmtId="49" fontId="26" fillId="0" borderId="44" xfId="0" applyNumberFormat="1" applyFont="1" applyBorder="1" applyAlignment="1">
      <alignment horizontal="left" vertical="center" wrapText="1"/>
    </xf>
    <xf numFmtId="0" fontId="26" fillId="0" borderId="45" xfId="0" applyFont="1" applyBorder="1" applyAlignment="1">
      <alignment horizontal="left" vertical="center" wrapText="1"/>
    </xf>
    <xf numFmtId="0" fontId="18" fillId="0" borderId="22" xfId="0" applyFont="1" applyBorder="1" applyAlignment="1">
      <alignment horizontal="center" wrapText="1"/>
    </xf>
    <xf numFmtId="0" fontId="18" fillId="0" borderId="21" xfId="0" applyFont="1" applyBorder="1" applyAlignment="1">
      <alignment horizontal="center"/>
    </xf>
    <xf numFmtId="0" fontId="18" fillId="0" borderId="20" xfId="0" applyFont="1" applyBorder="1" applyAlignment="1">
      <alignment horizontal="center"/>
    </xf>
    <xf numFmtId="0" fontId="21" fillId="47" borderId="46" xfId="52" applyFont="1" applyFill="1" applyBorder="1" applyAlignment="1">
      <alignment horizontal="center" vertical="center"/>
      <protection/>
    </xf>
    <xf numFmtId="0" fontId="21" fillId="47" borderId="47" xfId="52" applyFont="1" applyFill="1" applyBorder="1" applyAlignment="1">
      <alignment horizontal="center" vertical="center"/>
      <protection/>
    </xf>
    <xf numFmtId="1" fontId="17" fillId="47" borderId="17" xfId="0" applyNumberFormat="1" applyFont="1" applyFill="1" applyBorder="1" applyAlignment="1">
      <alignment horizontal="center" vertical="center" wrapText="1"/>
    </xf>
    <xf numFmtId="1" fontId="17" fillId="47" borderId="14" xfId="0" applyNumberFormat="1" applyFont="1" applyFill="1" applyBorder="1" applyAlignment="1">
      <alignment horizontal="center" vertical="center" wrapText="1"/>
    </xf>
    <xf numFmtId="0" fontId="24" fillId="55" borderId="17" xfId="52" applyFont="1" applyFill="1" applyBorder="1" applyAlignment="1">
      <alignment horizontal="center" vertical="center"/>
      <protection/>
    </xf>
    <xf numFmtId="0" fontId="0" fillId="0" borderId="13" xfId="0" applyBorder="1" applyAlignment="1">
      <alignment vertical="center"/>
    </xf>
    <xf numFmtId="0" fontId="0" fillId="0" borderId="14" xfId="0" applyBorder="1" applyAlignment="1">
      <alignment vertical="center"/>
    </xf>
    <xf numFmtId="0" fontId="21" fillId="47" borderId="48" xfId="52" applyFont="1" applyFill="1" applyBorder="1" applyAlignment="1">
      <alignment horizontal="center" vertical="center"/>
      <protection/>
    </xf>
    <xf numFmtId="0" fontId="21" fillId="47" borderId="49" xfId="52" applyFont="1" applyFill="1" applyBorder="1" applyAlignment="1">
      <alignment horizontal="center" vertical="center"/>
      <protection/>
    </xf>
    <xf numFmtId="49" fontId="26" fillId="0" borderId="50" xfId="0" applyNumberFormat="1" applyFont="1" applyBorder="1" applyAlignment="1">
      <alignment horizontal="left" vertical="center" wrapText="1"/>
    </xf>
    <xf numFmtId="0" fontId="26" fillId="0" borderId="14" xfId="0" applyFont="1" applyBorder="1" applyAlignment="1">
      <alignment horizontal="left" vertical="center" wrapText="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Podaci" xfId="51"/>
    <cellStyle name="Normal_Sheet1" xfId="52"/>
    <cellStyle name="Normalno 2" xfId="53"/>
    <cellStyle name="Obično 2" xfId="54"/>
    <cellStyle name="Percent" xfId="55"/>
    <cellStyle name="Postotak 2"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dxfs count="2">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24</xdr:col>
      <xdr:colOff>47625</xdr:colOff>
      <xdr:row>96</xdr:row>
      <xdr:rowOff>104775</xdr:rowOff>
    </xdr:to>
    <xdr:pic>
      <xdr:nvPicPr>
        <xdr:cNvPr id="1" name="Picture 4"/>
        <xdr:cNvPicPr preferRelativeResize="1">
          <a:picLocks noChangeAspect="1"/>
        </xdr:cNvPicPr>
      </xdr:nvPicPr>
      <xdr:blipFill>
        <a:blip r:embed="rId1"/>
        <a:stretch>
          <a:fillRect/>
        </a:stretch>
      </xdr:blipFill>
      <xdr:spPr>
        <a:xfrm>
          <a:off x="0" y="0"/>
          <a:ext cx="14687550" cy="18402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C185"/>
  <sheetViews>
    <sheetView tabSelected="1" zoomScalePageLayoutView="0" workbookViewId="0" topLeftCell="A1">
      <selection activeCell="H4" sqref="H4:Q5"/>
    </sheetView>
  </sheetViews>
  <sheetFormatPr defaultColWidth="9.140625" defaultRowHeight="15"/>
  <cols>
    <col min="1" max="1" width="0.13671875" style="0" customWidth="1"/>
    <col min="2" max="7" width="1.7109375" style="0" hidden="1" customWidth="1"/>
    <col min="8" max="8" width="8.8515625" style="0" customWidth="1"/>
    <col min="11" max="11" width="37.140625" style="0" customWidth="1"/>
    <col min="12" max="12" width="10.57421875" style="0" customWidth="1"/>
    <col min="13" max="13" width="10.7109375" style="0" customWidth="1"/>
    <col min="14" max="14" width="9.57421875" style="0" customWidth="1"/>
    <col min="15" max="15" width="9.7109375" style="0" customWidth="1"/>
    <col min="16" max="16" width="7.28125" style="0" customWidth="1"/>
    <col min="17" max="17" width="7.140625" style="0" customWidth="1"/>
    <col min="21" max="21" width="9.140625" style="0" customWidth="1"/>
  </cols>
  <sheetData>
    <row r="1" spans="1:17" ht="15" customHeight="1">
      <c r="A1" s="67" t="s">
        <v>67</v>
      </c>
      <c r="B1" s="67"/>
      <c r="C1" s="67"/>
      <c r="D1" s="67"/>
      <c r="E1" s="67"/>
      <c r="F1" s="67"/>
      <c r="G1" s="67"/>
      <c r="H1" s="519" t="s">
        <v>734</v>
      </c>
      <c r="I1" s="519"/>
      <c r="J1" s="519"/>
      <c r="K1" s="519"/>
      <c r="L1" s="519"/>
      <c r="M1" s="519"/>
      <c r="N1" s="519"/>
      <c r="O1" s="519"/>
      <c r="P1" s="519"/>
      <c r="Q1" s="519"/>
    </row>
    <row r="2" spans="1:17" ht="38.25" customHeight="1">
      <c r="A2" s="67"/>
      <c r="B2" s="67"/>
      <c r="C2" s="67"/>
      <c r="D2" s="67"/>
      <c r="E2" s="67"/>
      <c r="F2" s="67"/>
      <c r="G2" s="67"/>
      <c r="H2" s="519"/>
      <c r="I2" s="519"/>
      <c r="J2" s="519"/>
      <c r="K2" s="519"/>
      <c r="L2" s="519"/>
      <c r="M2" s="519"/>
      <c r="N2" s="519"/>
      <c r="O2" s="519"/>
      <c r="P2" s="519"/>
      <c r="Q2" s="519"/>
    </row>
    <row r="3" spans="1:14" ht="15.75" customHeight="1" hidden="1">
      <c r="A3" s="67"/>
      <c r="B3" s="67"/>
      <c r="C3" s="67"/>
      <c r="D3" s="67"/>
      <c r="E3" s="67"/>
      <c r="F3" s="67"/>
      <c r="G3" s="67"/>
      <c r="H3" s="105"/>
      <c r="I3" s="105"/>
      <c r="J3" s="105"/>
      <c r="K3" s="105"/>
      <c r="L3" s="105"/>
      <c r="M3" s="143"/>
      <c r="N3" s="143"/>
    </row>
    <row r="4" spans="1:17" ht="8.25" customHeight="1">
      <c r="A4" s="68" t="s">
        <v>82</v>
      </c>
      <c r="B4" s="68"/>
      <c r="C4" s="68"/>
      <c r="D4" s="68"/>
      <c r="E4" s="68"/>
      <c r="F4" s="68"/>
      <c r="G4" s="68"/>
      <c r="H4" s="520" t="s">
        <v>264</v>
      </c>
      <c r="I4" s="520"/>
      <c r="J4" s="520"/>
      <c r="K4" s="520"/>
      <c r="L4" s="520"/>
      <c r="M4" s="520"/>
      <c r="N4" s="520"/>
      <c r="O4" s="520"/>
      <c r="P4" s="520"/>
      <c r="Q4" s="520"/>
    </row>
    <row r="5" spans="1:17" ht="21.75" customHeight="1">
      <c r="A5" s="68" t="s">
        <v>83</v>
      </c>
      <c r="B5" s="68"/>
      <c r="C5" s="68"/>
      <c r="D5" s="68"/>
      <c r="E5" s="68"/>
      <c r="F5" s="68"/>
      <c r="G5" s="68"/>
      <c r="H5" s="520"/>
      <c r="I5" s="520"/>
      <c r="J5" s="520"/>
      <c r="K5" s="520"/>
      <c r="L5" s="520"/>
      <c r="M5" s="520"/>
      <c r="N5" s="520"/>
      <c r="O5" s="520"/>
      <c r="P5" s="520"/>
      <c r="Q5" s="520"/>
    </row>
    <row r="6" spans="1:17" ht="16.5" customHeight="1">
      <c r="A6" s="68"/>
      <c r="B6" s="68"/>
      <c r="C6" s="68"/>
      <c r="D6" s="68"/>
      <c r="E6" s="68"/>
      <c r="F6" s="68"/>
      <c r="G6" s="68"/>
      <c r="H6" s="520" t="s">
        <v>702</v>
      </c>
      <c r="I6" s="520"/>
      <c r="J6" s="520"/>
      <c r="K6" s="520"/>
      <c r="L6" s="520"/>
      <c r="M6" s="520"/>
      <c r="N6" s="520"/>
      <c r="O6" s="520"/>
      <c r="P6" s="520"/>
      <c r="Q6" s="520"/>
    </row>
    <row r="7" spans="1:17" ht="16.5" customHeight="1">
      <c r="A7" s="68"/>
      <c r="B7" s="68"/>
      <c r="C7" s="68"/>
      <c r="D7" s="68"/>
      <c r="E7" s="68"/>
      <c r="F7" s="68"/>
      <c r="G7" s="68"/>
      <c r="H7" s="530" t="s">
        <v>729</v>
      </c>
      <c r="I7" s="530"/>
      <c r="J7" s="530"/>
      <c r="K7" s="530"/>
      <c r="L7" s="530"/>
      <c r="M7" s="530"/>
      <c r="N7" s="530"/>
      <c r="O7" s="530"/>
      <c r="P7" s="530"/>
      <c r="Q7" s="530"/>
    </row>
    <row r="8" spans="1:14" ht="16.5" customHeight="1">
      <c r="A8" s="68"/>
      <c r="B8" s="68"/>
      <c r="C8" s="68"/>
      <c r="D8" s="68"/>
      <c r="E8" s="68"/>
      <c r="F8" s="68"/>
      <c r="G8" s="68"/>
      <c r="H8" s="507" t="s">
        <v>723</v>
      </c>
      <c r="I8" s="144"/>
      <c r="J8" s="144"/>
      <c r="K8" s="146"/>
      <c r="L8" s="144"/>
      <c r="M8" s="145"/>
      <c r="N8" s="145"/>
    </row>
    <row r="9" spans="1:14" ht="16.5" customHeight="1">
      <c r="A9" s="68"/>
      <c r="B9" s="68"/>
      <c r="C9" s="68"/>
      <c r="D9" s="68"/>
      <c r="E9" s="68"/>
      <c r="F9" s="68"/>
      <c r="G9" s="68"/>
      <c r="H9" s="144"/>
      <c r="I9" s="144"/>
      <c r="J9" s="144"/>
      <c r="K9" s="146"/>
      <c r="L9" s="144"/>
      <c r="M9" s="145"/>
      <c r="N9" s="145"/>
    </row>
    <row r="10" spans="1:14" ht="14.25" customHeight="1">
      <c r="A10" s="31"/>
      <c r="B10" s="32" t="s">
        <v>0</v>
      </c>
      <c r="C10" s="31"/>
      <c r="D10" s="31"/>
      <c r="E10" s="31"/>
      <c r="F10" s="31"/>
      <c r="G10" s="31"/>
      <c r="H10" s="148" t="s">
        <v>0</v>
      </c>
      <c r="I10" s="148"/>
      <c r="J10" s="147"/>
      <c r="K10" s="147"/>
      <c r="L10" s="145"/>
      <c r="M10" s="145"/>
      <c r="N10" s="145"/>
    </row>
    <row r="11" spans="1:17" ht="15">
      <c r="A11" s="2"/>
      <c r="B11" s="2"/>
      <c r="C11" s="2"/>
      <c r="D11" s="2"/>
      <c r="E11" s="2"/>
      <c r="F11" s="2"/>
      <c r="G11" s="2"/>
      <c r="H11" s="84"/>
      <c r="I11" s="83"/>
      <c r="J11" s="83"/>
      <c r="K11" s="83"/>
      <c r="L11" s="100" t="s">
        <v>252</v>
      </c>
      <c r="M11" s="100" t="s">
        <v>287</v>
      </c>
      <c r="N11" s="100" t="s">
        <v>253</v>
      </c>
      <c r="O11" s="100" t="s">
        <v>252</v>
      </c>
      <c r="P11" s="100" t="s">
        <v>254</v>
      </c>
      <c r="Q11" s="100" t="s">
        <v>254</v>
      </c>
    </row>
    <row r="12" spans="1:17" ht="15">
      <c r="A12" s="6" t="s">
        <v>1</v>
      </c>
      <c r="B12" s="7"/>
      <c r="C12" s="7"/>
      <c r="D12" s="7"/>
      <c r="E12" s="7"/>
      <c r="F12" s="7"/>
      <c r="G12" s="7"/>
      <c r="H12" s="164"/>
      <c r="I12" s="99"/>
      <c r="J12" s="99"/>
      <c r="K12" s="82"/>
      <c r="L12" s="85" t="s">
        <v>265</v>
      </c>
      <c r="M12" s="85" t="s">
        <v>285</v>
      </c>
      <c r="N12" s="85" t="s">
        <v>285</v>
      </c>
      <c r="O12" s="85">
        <v>2019</v>
      </c>
      <c r="P12" s="149" t="s">
        <v>255</v>
      </c>
      <c r="Q12" s="149" t="s">
        <v>256</v>
      </c>
    </row>
    <row r="13" spans="1:17" ht="9.75" customHeight="1">
      <c r="A13" s="6">
        <v>1</v>
      </c>
      <c r="B13" s="6">
        <v>2</v>
      </c>
      <c r="C13" s="6">
        <v>3</v>
      </c>
      <c r="D13" s="6">
        <v>4</v>
      </c>
      <c r="E13" s="6">
        <v>5</v>
      </c>
      <c r="F13" s="6">
        <v>6</v>
      </c>
      <c r="G13" s="6">
        <v>7</v>
      </c>
      <c r="H13" s="164"/>
      <c r="I13" s="99"/>
      <c r="J13" s="99"/>
      <c r="K13" s="99"/>
      <c r="L13" s="85">
        <v>1</v>
      </c>
      <c r="M13" s="85">
        <v>2</v>
      </c>
      <c r="N13" s="85">
        <v>3</v>
      </c>
      <c r="O13" s="85">
        <v>4</v>
      </c>
      <c r="P13" s="85">
        <v>5</v>
      </c>
      <c r="Q13" s="85">
        <v>6</v>
      </c>
    </row>
    <row r="14" spans="1:17" ht="15">
      <c r="A14" s="540"/>
      <c r="B14" s="540"/>
      <c r="C14" s="540"/>
      <c r="D14" s="540"/>
      <c r="E14" s="540"/>
      <c r="F14" s="540"/>
      <c r="G14" s="540"/>
      <c r="H14" s="101" t="s">
        <v>2</v>
      </c>
      <c r="I14" s="80"/>
      <c r="J14" s="80"/>
      <c r="K14" s="80"/>
      <c r="L14" s="122"/>
      <c r="M14" s="122"/>
      <c r="N14" s="122"/>
      <c r="O14" s="122"/>
      <c r="P14" s="122"/>
      <c r="Q14" s="122"/>
    </row>
    <row r="15" spans="1:17" ht="15">
      <c r="A15" s="9">
        <v>1</v>
      </c>
      <c r="B15" s="9">
        <v>2</v>
      </c>
      <c r="C15" s="9">
        <v>3</v>
      </c>
      <c r="D15" s="9">
        <v>4</v>
      </c>
      <c r="E15" s="9"/>
      <c r="F15" s="9">
        <v>6</v>
      </c>
      <c r="G15" s="9"/>
      <c r="H15" s="86">
        <v>6</v>
      </c>
      <c r="I15" s="87" t="s">
        <v>163</v>
      </c>
      <c r="J15" s="59"/>
      <c r="K15" s="60"/>
      <c r="L15" s="61">
        <f>AVERAGE(L32)</f>
        <v>14606166</v>
      </c>
      <c r="M15" s="61">
        <f>SUM(M32)</f>
        <v>16063000</v>
      </c>
      <c r="N15" s="61">
        <f>SUM(N32)</f>
        <v>16063000</v>
      </c>
      <c r="O15" s="61">
        <f>AVERAGE(O32)</f>
        <v>14152848</v>
      </c>
      <c r="P15" s="151">
        <f>AVERAGE(O15/L15*100)</f>
        <v>96.8963929343265</v>
      </c>
      <c r="Q15" s="150">
        <f>AVERAGE(O15/N15*100)</f>
        <v>88.10837328020918</v>
      </c>
    </row>
    <row r="16" spans="1:17" ht="15">
      <c r="A16" s="9"/>
      <c r="B16" s="9"/>
      <c r="C16" s="9">
        <v>3</v>
      </c>
      <c r="D16" s="9"/>
      <c r="E16" s="9"/>
      <c r="F16" s="9"/>
      <c r="G16" s="9"/>
      <c r="H16" s="55">
        <v>7</v>
      </c>
      <c r="I16" s="57" t="s">
        <v>3</v>
      </c>
      <c r="J16" s="57"/>
      <c r="K16" s="58"/>
      <c r="L16" s="56">
        <f>ABS(L88)</f>
        <v>0</v>
      </c>
      <c r="M16" s="56">
        <f>ABS(M88)</f>
        <v>0</v>
      </c>
      <c r="N16" s="56">
        <f>ABS(N88)</f>
        <v>0</v>
      </c>
      <c r="O16" s="56">
        <f>ABS(O88)</f>
        <v>0</v>
      </c>
      <c r="P16" s="151">
        <v>0</v>
      </c>
      <c r="Q16" s="150">
        <v>0</v>
      </c>
    </row>
    <row r="17" spans="1:17" ht="15">
      <c r="A17" s="9">
        <v>1</v>
      </c>
      <c r="B17" s="9">
        <v>2</v>
      </c>
      <c r="C17" s="9">
        <v>3</v>
      </c>
      <c r="D17" s="9">
        <v>4</v>
      </c>
      <c r="E17" s="9"/>
      <c r="F17" s="9">
        <v>6</v>
      </c>
      <c r="G17" s="9"/>
      <c r="H17" s="55">
        <v>3</v>
      </c>
      <c r="I17" s="57" t="s">
        <v>164</v>
      </c>
      <c r="J17" s="57"/>
      <c r="K17" s="58"/>
      <c r="L17" s="56">
        <f>AVERAGE(L94)</f>
        <v>11606226</v>
      </c>
      <c r="M17" s="56">
        <f>SUM(M94)</f>
        <v>10943000</v>
      </c>
      <c r="N17" s="56">
        <f>SUM(N94)</f>
        <v>10943000</v>
      </c>
      <c r="O17" s="56">
        <f>AVERAGE(O94)</f>
        <v>10563394</v>
      </c>
      <c r="P17" s="151">
        <f>AVERAGE(O17/L17*100)</f>
        <v>91.01489149013642</v>
      </c>
      <c r="Q17" s="150">
        <f>AVERAGE(O17/N17*100)</f>
        <v>96.5310609522069</v>
      </c>
    </row>
    <row r="18" spans="1:17" ht="15">
      <c r="A18" s="9">
        <v>1</v>
      </c>
      <c r="B18" s="9"/>
      <c r="C18" s="9">
        <v>3</v>
      </c>
      <c r="D18" s="9">
        <v>4</v>
      </c>
      <c r="E18" s="9"/>
      <c r="F18" s="9"/>
      <c r="G18" s="9"/>
      <c r="H18" s="55">
        <v>4</v>
      </c>
      <c r="I18" s="57" t="s">
        <v>5</v>
      </c>
      <c r="J18" s="57"/>
      <c r="K18" s="58"/>
      <c r="L18" s="56">
        <f>AVERAGE(L151)</f>
        <v>3512553</v>
      </c>
      <c r="M18" s="56">
        <f>SUM(M151)</f>
        <v>8496000</v>
      </c>
      <c r="N18" s="56">
        <f>SUM(N151)</f>
        <v>8496000</v>
      </c>
      <c r="O18" s="56">
        <f>AVERAGE(O151)</f>
        <v>5256638</v>
      </c>
      <c r="P18" s="151">
        <f>AVERAGE(O18/L18*100)</f>
        <v>149.65291626916377</v>
      </c>
      <c r="Q18" s="150">
        <f>AVERAGE(O18/N18*100)</f>
        <v>61.87191619585687</v>
      </c>
    </row>
    <row r="19" spans="1:17" ht="15">
      <c r="A19" s="9"/>
      <c r="B19" s="9"/>
      <c r="C19" s="9"/>
      <c r="D19" s="9"/>
      <c r="E19" s="9"/>
      <c r="F19" s="9"/>
      <c r="G19" s="9"/>
      <c r="H19" s="55"/>
      <c r="I19" s="79" t="s">
        <v>263</v>
      </c>
      <c r="J19" s="57"/>
      <c r="K19" s="58"/>
      <c r="L19" s="56">
        <v>-512611</v>
      </c>
      <c r="M19" s="56">
        <v>-3376000</v>
      </c>
      <c r="N19" s="56">
        <v>-3376000</v>
      </c>
      <c r="O19" s="56">
        <v>-1667184</v>
      </c>
      <c r="P19" s="151">
        <f>AVERAGE(O19/L19*100)</f>
        <v>325.23375425029894</v>
      </c>
      <c r="Q19" s="150">
        <f>AVERAGE(O19/N19*100)</f>
        <v>49.383412322274886</v>
      </c>
    </row>
    <row r="20" spans="1:17" ht="15">
      <c r="A20" s="9"/>
      <c r="B20" s="9"/>
      <c r="C20" s="9"/>
      <c r="D20" s="9"/>
      <c r="E20" s="9"/>
      <c r="F20" s="9"/>
      <c r="G20" s="9"/>
      <c r="H20" s="65"/>
      <c r="I20" s="65" t="s">
        <v>165</v>
      </c>
      <c r="J20" s="9"/>
      <c r="K20" s="66"/>
      <c r="L20" s="78"/>
      <c r="M20" s="78"/>
      <c r="N20" s="78"/>
      <c r="O20" s="78"/>
      <c r="P20" s="152"/>
      <c r="Q20" s="78"/>
    </row>
    <row r="21" spans="1:17" ht="15">
      <c r="A21" s="5"/>
      <c r="B21" s="5"/>
      <c r="C21" s="5"/>
      <c r="D21" s="5"/>
      <c r="E21" s="5"/>
      <c r="F21" s="5"/>
      <c r="G21" s="5"/>
      <c r="H21" s="101" t="s">
        <v>6</v>
      </c>
      <c r="I21" s="80"/>
      <c r="J21" s="80"/>
      <c r="K21" s="80"/>
      <c r="L21" s="119"/>
      <c r="M21" s="119"/>
      <c r="N21" s="119"/>
      <c r="O21" s="119"/>
      <c r="P21" s="119"/>
      <c r="Q21" s="119"/>
    </row>
    <row r="22" spans="1:17" ht="15">
      <c r="A22" s="9"/>
      <c r="B22" s="9"/>
      <c r="C22" s="9"/>
      <c r="D22" s="9"/>
      <c r="E22" s="9"/>
      <c r="F22" s="9">
        <v>6</v>
      </c>
      <c r="G22" s="9">
        <v>7</v>
      </c>
      <c r="H22" s="88">
        <v>8</v>
      </c>
      <c r="I22" s="52" t="s">
        <v>251</v>
      </c>
      <c r="J22" s="52"/>
      <c r="K22" s="52"/>
      <c r="L22" s="61">
        <v>0</v>
      </c>
      <c r="M22" s="61">
        <v>1500000</v>
      </c>
      <c r="N22" s="61">
        <v>1500000</v>
      </c>
      <c r="O22" s="61">
        <v>0</v>
      </c>
      <c r="P22" s="61">
        <v>0</v>
      </c>
      <c r="Q22" s="61">
        <v>0</v>
      </c>
    </row>
    <row r="23" spans="1:17" ht="15">
      <c r="A23" s="9">
        <v>1</v>
      </c>
      <c r="B23" s="9"/>
      <c r="C23" s="9"/>
      <c r="D23" s="9"/>
      <c r="E23" s="9"/>
      <c r="F23" s="9">
        <v>6</v>
      </c>
      <c r="G23" s="9">
        <v>7</v>
      </c>
      <c r="H23" s="55">
        <v>5</v>
      </c>
      <c r="I23" s="48" t="s">
        <v>8</v>
      </c>
      <c r="J23" s="48"/>
      <c r="K23" s="48"/>
      <c r="L23" s="56">
        <v>0</v>
      </c>
      <c r="M23" s="56">
        <v>0</v>
      </c>
      <c r="N23" s="56">
        <v>0</v>
      </c>
      <c r="O23" s="56">
        <v>0</v>
      </c>
      <c r="P23" s="56">
        <v>0</v>
      </c>
      <c r="Q23" s="56">
        <v>0</v>
      </c>
    </row>
    <row r="24" spans="1:17" ht="15">
      <c r="A24" s="9"/>
      <c r="B24" s="9"/>
      <c r="C24" s="9"/>
      <c r="D24" s="9"/>
      <c r="E24" s="9"/>
      <c r="F24" s="9"/>
      <c r="G24" s="9"/>
      <c r="H24" s="48"/>
      <c r="I24" s="53" t="s">
        <v>9</v>
      </c>
      <c r="J24" s="53"/>
      <c r="K24" s="53"/>
      <c r="L24" s="56">
        <v>0</v>
      </c>
      <c r="M24" s="56">
        <v>0</v>
      </c>
      <c r="N24" s="56">
        <v>0</v>
      </c>
      <c r="O24" s="56">
        <v>0</v>
      </c>
      <c r="P24" s="56">
        <v>0</v>
      </c>
      <c r="Q24" s="56">
        <v>0</v>
      </c>
    </row>
    <row r="25" spans="1:17" ht="15">
      <c r="A25" s="5"/>
      <c r="B25" s="11" t="s">
        <v>10</v>
      </c>
      <c r="C25" s="5"/>
      <c r="D25" s="5"/>
      <c r="E25" s="5"/>
      <c r="F25" s="5"/>
      <c r="G25" s="5"/>
      <c r="H25" s="109" t="s">
        <v>10</v>
      </c>
      <c r="I25" s="80"/>
      <c r="J25" s="80"/>
      <c r="K25" s="80"/>
      <c r="L25" s="122"/>
      <c r="M25" s="122"/>
      <c r="N25" s="122"/>
      <c r="O25" s="122"/>
      <c r="P25" s="122"/>
      <c r="Q25" s="122"/>
    </row>
    <row r="26" spans="1:17" ht="15">
      <c r="A26" s="9"/>
      <c r="B26" s="9"/>
      <c r="C26" s="9"/>
      <c r="D26" s="9"/>
      <c r="E26" s="9"/>
      <c r="F26" s="9"/>
      <c r="G26" s="9"/>
      <c r="H26" s="88">
        <v>9</v>
      </c>
      <c r="I26" s="59" t="s">
        <v>166</v>
      </c>
      <c r="J26" s="59"/>
      <c r="K26" s="60"/>
      <c r="L26" s="61">
        <v>2388425</v>
      </c>
      <c r="M26" s="61">
        <v>1876000</v>
      </c>
      <c r="N26" s="61">
        <v>1876000</v>
      </c>
      <c r="O26" s="61">
        <v>1875812</v>
      </c>
      <c r="P26" s="150">
        <f>AVERAGE(O26/L26*100)</f>
        <v>78.53761369940442</v>
      </c>
      <c r="Q26" s="150">
        <f>AVERAGE(O26/N26*100)</f>
        <v>99.98997867803838</v>
      </c>
    </row>
    <row r="27" spans="1:17" ht="15">
      <c r="A27" s="5"/>
      <c r="B27" s="11" t="s">
        <v>11</v>
      </c>
      <c r="C27" s="5"/>
      <c r="D27" s="5"/>
      <c r="E27" s="5"/>
      <c r="F27" s="5"/>
      <c r="G27" s="5"/>
      <c r="H27" s="109" t="s">
        <v>270</v>
      </c>
      <c r="I27" s="128"/>
      <c r="J27" s="128"/>
      <c r="K27" s="128"/>
      <c r="L27" s="122"/>
      <c r="M27" s="122"/>
      <c r="N27" s="122"/>
      <c r="O27" s="122"/>
      <c r="P27" s="122"/>
      <c r="Q27" s="122"/>
    </row>
    <row r="28" spans="1:17" ht="15">
      <c r="A28" s="9"/>
      <c r="B28" s="9"/>
      <c r="C28" s="9"/>
      <c r="D28" s="9"/>
      <c r="E28" s="9"/>
      <c r="F28" s="9"/>
      <c r="G28" s="9"/>
      <c r="H28" s="65"/>
      <c r="I28" s="129"/>
      <c r="J28" s="57"/>
      <c r="K28" s="58"/>
      <c r="L28" s="127">
        <v>1875814</v>
      </c>
      <c r="M28" s="127">
        <v>0</v>
      </c>
      <c r="N28" s="127">
        <v>0</v>
      </c>
      <c r="O28" s="127">
        <v>208627</v>
      </c>
      <c r="P28" s="165">
        <f>AVERAGE(O28/L28*100)</f>
        <v>11.121944926309325</v>
      </c>
      <c r="Q28" s="165">
        <v>0</v>
      </c>
    </row>
    <row r="29" spans="1:17" ht="15">
      <c r="A29" s="2"/>
      <c r="B29" s="2"/>
      <c r="C29" s="2"/>
      <c r="D29" s="2"/>
      <c r="E29" s="2"/>
      <c r="F29" s="2"/>
      <c r="G29" s="2"/>
      <c r="H29" s="102" t="s">
        <v>12</v>
      </c>
      <c r="I29" s="99"/>
      <c r="J29" s="99"/>
      <c r="K29" s="99"/>
      <c r="L29" s="100" t="s">
        <v>252</v>
      </c>
      <c r="M29" s="100" t="s">
        <v>286</v>
      </c>
      <c r="N29" s="100" t="s">
        <v>253</v>
      </c>
      <c r="O29" s="100" t="s">
        <v>252</v>
      </c>
      <c r="P29" s="100" t="s">
        <v>254</v>
      </c>
      <c r="Q29" s="100" t="s">
        <v>254</v>
      </c>
    </row>
    <row r="30" spans="1:17" ht="12.75" customHeight="1">
      <c r="A30" s="8" t="s">
        <v>1</v>
      </c>
      <c r="B30" s="4"/>
      <c r="C30" s="4"/>
      <c r="D30" s="4"/>
      <c r="E30" s="4"/>
      <c r="F30" s="4"/>
      <c r="G30" s="4"/>
      <c r="H30" s="103" t="s">
        <v>13</v>
      </c>
      <c r="I30" s="104" t="s">
        <v>14</v>
      </c>
      <c r="J30" s="99"/>
      <c r="K30" s="99"/>
      <c r="L30" s="85" t="s">
        <v>265</v>
      </c>
      <c r="M30" s="85" t="s">
        <v>285</v>
      </c>
      <c r="N30" s="85" t="s">
        <v>285</v>
      </c>
      <c r="O30" s="85" t="s">
        <v>285</v>
      </c>
      <c r="P30" s="149" t="s">
        <v>255</v>
      </c>
      <c r="Q30" s="149" t="s">
        <v>256</v>
      </c>
    </row>
    <row r="31" spans="1:17" ht="15">
      <c r="A31" s="12">
        <v>1</v>
      </c>
      <c r="B31" s="12">
        <v>2</v>
      </c>
      <c r="C31" s="12">
        <v>3</v>
      </c>
      <c r="D31" s="12">
        <v>4</v>
      </c>
      <c r="E31" s="12">
        <v>5</v>
      </c>
      <c r="F31" s="12">
        <v>6</v>
      </c>
      <c r="G31" s="12">
        <v>7</v>
      </c>
      <c r="H31" s="101" t="s">
        <v>2</v>
      </c>
      <c r="I31" s="80"/>
      <c r="J31" s="80"/>
      <c r="K31" s="80"/>
      <c r="L31" s="122"/>
      <c r="M31" s="122"/>
      <c r="N31" s="122"/>
      <c r="O31" s="122"/>
      <c r="P31" s="122"/>
      <c r="Q31" s="122"/>
    </row>
    <row r="32" spans="1:17" ht="15">
      <c r="A32" s="9">
        <v>1</v>
      </c>
      <c r="B32" s="9"/>
      <c r="C32" s="9"/>
      <c r="D32" s="9"/>
      <c r="E32" s="9"/>
      <c r="F32" s="9"/>
      <c r="G32" s="9"/>
      <c r="H32" s="89">
        <v>6</v>
      </c>
      <c r="I32" s="114" t="s">
        <v>117</v>
      </c>
      <c r="J32" s="112"/>
      <c r="K32" s="90"/>
      <c r="L32" s="91">
        <f>AVERAGE(L33+L44+L53+L62+L76+L82)</f>
        <v>14606166</v>
      </c>
      <c r="M32" s="91">
        <f>SUM(M33+M44+M53+M62+M76+M82)</f>
        <v>16063000</v>
      </c>
      <c r="N32" s="91">
        <f>SUM(N33+N44+N53+N62+N76+N82)</f>
        <v>16063000</v>
      </c>
      <c r="O32" s="91">
        <f>AVERAGE(O33+O44+O53+O62+O76+O82)</f>
        <v>14152848</v>
      </c>
      <c r="P32" s="153">
        <f>AVERAGE(O32/L32*100)</f>
        <v>96.8963929343265</v>
      </c>
      <c r="Q32" s="153">
        <f>AVERAGE(O32/N32*100)</f>
        <v>88.10837328020918</v>
      </c>
    </row>
    <row r="33" spans="1:17" ht="15">
      <c r="A33" s="9">
        <v>1</v>
      </c>
      <c r="B33" s="9"/>
      <c r="C33" s="9"/>
      <c r="D33" s="9"/>
      <c r="E33" s="9"/>
      <c r="F33" s="9"/>
      <c r="G33" s="9"/>
      <c r="H33" s="70">
        <v>61</v>
      </c>
      <c r="I33" s="135" t="s">
        <v>118</v>
      </c>
      <c r="J33" s="135"/>
      <c r="K33" s="135"/>
      <c r="L33" s="134">
        <f>AVERAGE(L34+L36+L39+L42)</f>
        <v>8442299</v>
      </c>
      <c r="M33" s="134">
        <f>SUM(M34+M36+M39+M42)</f>
        <v>8490000</v>
      </c>
      <c r="N33" s="134">
        <f>SUM(N34+N36+N39+N42)</f>
        <v>8490000</v>
      </c>
      <c r="O33" s="134">
        <f>AVERAGE(O34+O36+O39+O42)</f>
        <v>8793788</v>
      </c>
      <c r="P33" s="154">
        <f>AVERAGE(O33/L33*100)</f>
        <v>104.16342752134223</v>
      </c>
      <c r="Q33" s="154">
        <f>AVERAGE(O33/N33*100)</f>
        <v>103.57818610129563</v>
      </c>
    </row>
    <row r="34" spans="1:17" ht="15">
      <c r="A34" s="9">
        <v>1</v>
      </c>
      <c r="B34" s="9"/>
      <c r="C34" s="9"/>
      <c r="D34" s="9"/>
      <c r="E34" s="9"/>
      <c r="F34" s="9"/>
      <c r="G34" s="9"/>
      <c r="H34" s="47">
        <v>611</v>
      </c>
      <c r="I34" s="48" t="s">
        <v>167</v>
      </c>
      <c r="J34" s="48"/>
      <c r="K34" s="48"/>
      <c r="L34" s="56">
        <f>AVERAGE(L35)</f>
        <v>3000247</v>
      </c>
      <c r="M34" s="56">
        <f>SUM(M35)</f>
        <v>2950000</v>
      </c>
      <c r="N34" s="56">
        <f>SUM(N35)</f>
        <v>2950000</v>
      </c>
      <c r="O34" s="56">
        <f>AVERAGE(O35)</f>
        <v>3284049</v>
      </c>
      <c r="P34" s="155">
        <f aca="true" t="shared" si="0" ref="P34:P72">AVERAGE(O34/L34*100)</f>
        <v>109.45928785196686</v>
      </c>
      <c r="Q34" s="155">
        <f aca="true" t="shared" si="1" ref="Q34:Q72">AVERAGE(O34/N34*100)</f>
        <v>111.32369491525425</v>
      </c>
    </row>
    <row r="35" spans="1:17" ht="15">
      <c r="A35" s="9"/>
      <c r="B35" s="9"/>
      <c r="C35" s="9"/>
      <c r="D35" s="9"/>
      <c r="E35" s="9"/>
      <c r="F35" s="9"/>
      <c r="G35" s="9"/>
      <c r="H35" s="47">
        <v>6111</v>
      </c>
      <c r="I35" s="48" t="s">
        <v>107</v>
      </c>
      <c r="J35" s="48"/>
      <c r="K35" s="48"/>
      <c r="L35" s="56">
        <v>3000247</v>
      </c>
      <c r="M35" s="56">
        <v>2950000</v>
      </c>
      <c r="N35" s="56">
        <v>2950000</v>
      </c>
      <c r="O35" s="56">
        <v>3284049</v>
      </c>
      <c r="P35" s="155">
        <f t="shared" si="0"/>
        <v>109.45928785196686</v>
      </c>
      <c r="Q35" s="155">
        <f t="shared" si="1"/>
        <v>111.32369491525425</v>
      </c>
    </row>
    <row r="36" spans="1:17" ht="15">
      <c r="A36" s="9">
        <v>1</v>
      </c>
      <c r="B36" s="9"/>
      <c r="C36" s="9"/>
      <c r="D36" s="9"/>
      <c r="E36" s="9"/>
      <c r="F36" s="9"/>
      <c r="G36" s="9"/>
      <c r="H36" s="47">
        <v>613</v>
      </c>
      <c r="I36" s="48" t="s">
        <v>119</v>
      </c>
      <c r="J36" s="48"/>
      <c r="K36" s="48"/>
      <c r="L36" s="56">
        <f>AVERAGE(L37+L38)</f>
        <v>4752720</v>
      </c>
      <c r="M36" s="56">
        <v>4850000</v>
      </c>
      <c r="N36" s="56">
        <v>4850000</v>
      </c>
      <c r="O36" s="56">
        <f>AVERAGE(O37+O38)</f>
        <v>4837042</v>
      </c>
      <c r="P36" s="155">
        <f t="shared" si="0"/>
        <v>101.7741840461883</v>
      </c>
      <c r="Q36" s="155">
        <f t="shared" si="1"/>
        <v>99.73282474226805</v>
      </c>
    </row>
    <row r="37" spans="1:17" ht="15">
      <c r="A37" s="9"/>
      <c r="B37" s="9"/>
      <c r="C37" s="9"/>
      <c r="D37" s="9"/>
      <c r="E37" s="9"/>
      <c r="F37" s="9"/>
      <c r="G37" s="9"/>
      <c r="H37" s="47">
        <v>6131</v>
      </c>
      <c r="I37" s="48" t="s">
        <v>108</v>
      </c>
      <c r="J37" s="48"/>
      <c r="K37" s="48"/>
      <c r="L37" s="56">
        <v>1319104</v>
      </c>
      <c r="M37" s="56">
        <v>1350000</v>
      </c>
      <c r="N37" s="56">
        <v>1350000</v>
      </c>
      <c r="O37" s="56">
        <v>1334168</v>
      </c>
      <c r="P37" s="155">
        <f t="shared" si="0"/>
        <v>101.14198728834118</v>
      </c>
      <c r="Q37" s="155">
        <f t="shared" si="1"/>
        <v>98.82725925925926</v>
      </c>
    </row>
    <row r="38" spans="1:17" ht="15">
      <c r="A38" s="9"/>
      <c r="B38" s="9"/>
      <c r="C38" s="9"/>
      <c r="D38" s="9"/>
      <c r="E38" s="9"/>
      <c r="F38" s="9"/>
      <c r="G38" s="9"/>
      <c r="H38" s="47">
        <v>6134</v>
      </c>
      <c r="I38" s="48" t="s">
        <v>109</v>
      </c>
      <c r="J38" s="48"/>
      <c r="K38" s="48"/>
      <c r="L38" s="56">
        <v>3433616</v>
      </c>
      <c r="M38" s="56">
        <v>3500000</v>
      </c>
      <c r="N38" s="56">
        <v>3500000</v>
      </c>
      <c r="O38" s="56">
        <v>3502874</v>
      </c>
      <c r="P38" s="155">
        <f t="shared" si="0"/>
        <v>102.01705723645276</v>
      </c>
      <c r="Q38" s="155">
        <f t="shared" si="1"/>
        <v>100.0821142857143</v>
      </c>
    </row>
    <row r="39" spans="1:17" ht="15">
      <c r="A39" s="9">
        <v>1</v>
      </c>
      <c r="B39" s="9"/>
      <c r="C39" s="9"/>
      <c r="D39" s="9"/>
      <c r="E39" s="9"/>
      <c r="F39" s="9"/>
      <c r="G39" s="9"/>
      <c r="H39" s="47">
        <v>614</v>
      </c>
      <c r="I39" s="48" t="s">
        <v>120</v>
      </c>
      <c r="J39" s="48"/>
      <c r="K39" s="48"/>
      <c r="L39" s="56">
        <f>AVERAGE(L40+L41)</f>
        <v>689332</v>
      </c>
      <c r="M39" s="56">
        <f>SUM(M40+M41)</f>
        <v>690000</v>
      </c>
      <c r="N39" s="56">
        <f>SUM(N40+N41)</f>
        <v>690000</v>
      </c>
      <c r="O39" s="56">
        <f>AVERAGE(O40+O41)</f>
        <v>665099</v>
      </c>
      <c r="P39" s="155">
        <f t="shared" si="0"/>
        <v>96.48456766840941</v>
      </c>
      <c r="Q39" s="155">
        <f t="shared" si="1"/>
        <v>96.39115942028985</v>
      </c>
    </row>
    <row r="40" spans="1:17" ht="15">
      <c r="A40" s="9"/>
      <c r="B40" s="9"/>
      <c r="C40" s="9"/>
      <c r="D40" s="9"/>
      <c r="E40" s="9"/>
      <c r="F40" s="9"/>
      <c r="G40" s="9"/>
      <c r="H40" s="47">
        <v>6142</v>
      </c>
      <c r="I40" s="48" t="s">
        <v>121</v>
      </c>
      <c r="J40" s="48"/>
      <c r="K40" s="48"/>
      <c r="L40" s="56">
        <v>667093</v>
      </c>
      <c r="M40" s="56">
        <v>680000</v>
      </c>
      <c r="N40" s="56">
        <v>680000</v>
      </c>
      <c r="O40" s="56">
        <v>658083</v>
      </c>
      <c r="P40" s="155">
        <f t="shared" si="0"/>
        <v>98.64936373189346</v>
      </c>
      <c r="Q40" s="155">
        <f t="shared" si="1"/>
        <v>96.77691176470589</v>
      </c>
    </row>
    <row r="41" spans="1:17" ht="15">
      <c r="A41" s="9"/>
      <c r="B41" s="9"/>
      <c r="C41" s="9"/>
      <c r="D41" s="9"/>
      <c r="E41" s="9"/>
      <c r="F41" s="9"/>
      <c r="G41" s="9"/>
      <c r="H41" s="47">
        <v>6145</v>
      </c>
      <c r="I41" s="48" t="s">
        <v>110</v>
      </c>
      <c r="J41" s="48"/>
      <c r="K41" s="48"/>
      <c r="L41" s="56">
        <v>22239</v>
      </c>
      <c r="M41" s="56">
        <v>10000</v>
      </c>
      <c r="N41" s="56">
        <v>10000</v>
      </c>
      <c r="O41" s="56">
        <v>7016</v>
      </c>
      <c r="P41" s="155">
        <f t="shared" si="0"/>
        <v>31.548181123251943</v>
      </c>
      <c r="Q41" s="155">
        <f t="shared" si="1"/>
        <v>70.16</v>
      </c>
    </row>
    <row r="42" spans="1:17" ht="15">
      <c r="A42" s="9"/>
      <c r="B42" s="9"/>
      <c r="C42" s="9"/>
      <c r="D42" s="9"/>
      <c r="E42" s="9"/>
      <c r="F42" s="9"/>
      <c r="G42" s="9"/>
      <c r="H42" s="47">
        <v>616</v>
      </c>
      <c r="I42" s="48" t="s">
        <v>258</v>
      </c>
      <c r="J42" s="48"/>
      <c r="K42" s="48"/>
      <c r="L42" s="56">
        <v>0</v>
      </c>
      <c r="M42" s="56">
        <v>0</v>
      </c>
      <c r="N42" s="56">
        <v>0</v>
      </c>
      <c r="O42" s="56">
        <f>SUM(O43)</f>
        <v>7598</v>
      </c>
      <c r="P42" s="155">
        <v>0</v>
      </c>
      <c r="Q42" s="155">
        <v>0</v>
      </c>
    </row>
    <row r="43" spans="1:17" ht="15">
      <c r="A43" s="9"/>
      <c r="B43" s="9"/>
      <c r="C43" s="9"/>
      <c r="D43" s="9"/>
      <c r="E43" s="9"/>
      <c r="F43" s="9"/>
      <c r="G43" s="9"/>
      <c r="H43" s="47">
        <v>6163</v>
      </c>
      <c r="I43" s="48" t="s">
        <v>259</v>
      </c>
      <c r="J43" s="48"/>
      <c r="K43" s="48"/>
      <c r="L43" s="56">
        <v>0</v>
      </c>
      <c r="M43" s="56">
        <v>0</v>
      </c>
      <c r="N43" s="56">
        <v>0</v>
      </c>
      <c r="O43" s="56">
        <v>7598</v>
      </c>
      <c r="P43" s="155">
        <v>0</v>
      </c>
      <c r="Q43" s="155">
        <v>0</v>
      </c>
    </row>
    <row r="44" spans="1:17" ht="15">
      <c r="A44" s="9"/>
      <c r="B44" s="9"/>
      <c r="C44" s="9"/>
      <c r="D44" s="9">
        <v>4</v>
      </c>
      <c r="E44" s="9"/>
      <c r="F44" s="9"/>
      <c r="G44" s="9"/>
      <c r="H44" s="70">
        <v>63</v>
      </c>
      <c r="I44" s="135" t="s">
        <v>122</v>
      </c>
      <c r="J44" s="135"/>
      <c r="K44" s="135"/>
      <c r="L44" s="134">
        <f>AVERAGE(L47+L50)</f>
        <v>921442</v>
      </c>
      <c r="M44" s="134">
        <f>SUM(M45+M47+M50)</f>
        <v>2520000</v>
      </c>
      <c r="N44" s="134">
        <f>SUM(N45+N47+N50)</f>
        <v>2520000</v>
      </c>
      <c r="O44" s="134">
        <f>AVERAGE(O47+O50)</f>
        <v>681547</v>
      </c>
      <c r="P44" s="154">
        <f t="shared" si="0"/>
        <v>73.96526314190149</v>
      </c>
      <c r="Q44" s="154">
        <f t="shared" si="1"/>
        <v>27.045515873015873</v>
      </c>
    </row>
    <row r="45" spans="1:17" ht="15">
      <c r="A45" s="9"/>
      <c r="B45" s="9"/>
      <c r="C45" s="9"/>
      <c r="D45" s="9"/>
      <c r="E45" s="9"/>
      <c r="F45" s="9"/>
      <c r="G45" s="9"/>
      <c r="H45" s="47">
        <v>632</v>
      </c>
      <c r="I45" s="48" t="s">
        <v>703</v>
      </c>
      <c r="J45" s="48"/>
      <c r="K45" s="48"/>
      <c r="L45" s="56">
        <v>0</v>
      </c>
      <c r="M45" s="56">
        <f>SUM(M46)</f>
        <v>300000</v>
      </c>
      <c r="N45" s="56">
        <v>300000</v>
      </c>
      <c r="O45" s="56">
        <v>0</v>
      </c>
      <c r="P45" s="155">
        <v>0</v>
      </c>
      <c r="Q45" s="155">
        <v>0</v>
      </c>
    </row>
    <row r="46" spans="1:17" ht="15">
      <c r="A46" s="9"/>
      <c r="B46" s="9"/>
      <c r="C46" s="9"/>
      <c r="D46" s="9"/>
      <c r="E46" s="9"/>
      <c r="F46" s="9"/>
      <c r="G46" s="9"/>
      <c r="H46" s="47">
        <v>6322</v>
      </c>
      <c r="I46" s="48" t="s">
        <v>704</v>
      </c>
      <c r="J46" s="48"/>
      <c r="K46" s="48"/>
      <c r="L46" s="56">
        <v>0</v>
      </c>
      <c r="M46" s="56">
        <v>300000</v>
      </c>
      <c r="N46" s="56">
        <v>300000</v>
      </c>
      <c r="O46" s="56">
        <v>0</v>
      </c>
      <c r="P46" s="155">
        <v>0</v>
      </c>
      <c r="Q46" s="155">
        <v>0</v>
      </c>
    </row>
    <row r="47" spans="1:17" ht="15">
      <c r="A47" s="9"/>
      <c r="B47" s="9"/>
      <c r="C47" s="9"/>
      <c r="D47" s="9">
        <v>4</v>
      </c>
      <c r="E47" s="9"/>
      <c r="F47" s="9"/>
      <c r="G47" s="9"/>
      <c r="H47" s="47">
        <v>633</v>
      </c>
      <c r="I47" s="48" t="s">
        <v>123</v>
      </c>
      <c r="J47" s="48"/>
      <c r="K47" s="48"/>
      <c r="L47" s="133">
        <f>AVERAGE(L48+L49)</f>
        <v>833253</v>
      </c>
      <c r="M47" s="133">
        <f>SUM(M48+M49)</f>
        <v>2000000</v>
      </c>
      <c r="N47" s="133">
        <v>2000000</v>
      </c>
      <c r="O47" s="133">
        <f>AVERAGE(O48+O49)</f>
        <v>526297</v>
      </c>
      <c r="P47" s="155">
        <f t="shared" si="0"/>
        <v>63.16172879065542</v>
      </c>
      <c r="Q47" s="155">
        <f t="shared" si="1"/>
        <v>26.31485</v>
      </c>
    </row>
    <row r="48" spans="1:17" ht="15">
      <c r="A48" s="9"/>
      <c r="B48" s="9"/>
      <c r="C48" s="9"/>
      <c r="D48" s="9"/>
      <c r="E48" s="9"/>
      <c r="F48" s="9"/>
      <c r="G48" s="9"/>
      <c r="H48" s="47">
        <v>6331</v>
      </c>
      <c r="I48" s="48" t="s">
        <v>111</v>
      </c>
      <c r="J48" s="48"/>
      <c r="K48" s="48"/>
      <c r="L48" s="133">
        <v>290973</v>
      </c>
      <c r="M48" s="133">
        <v>1400000</v>
      </c>
      <c r="N48" s="133">
        <v>140000</v>
      </c>
      <c r="O48" s="133">
        <v>13500</v>
      </c>
      <c r="P48" s="155">
        <f t="shared" si="0"/>
        <v>4.639605736614738</v>
      </c>
      <c r="Q48" s="155">
        <f t="shared" si="1"/>
        <v>9.642857142857144</v>
      </c>
    </row>
    <row r="49" spans="1:17" ht="15">
      <c r="A49" s="9"/>
      <c r="B49" s="9"/>
      <c r="C49" s="9"/>
      <c r="D49" s="9"/>
      <c r="E49" s="9"/>
      <c r="F49" s="9"/>
      <c r="G49" s="9"/>
      <c r="H49" s="47">
        <v>6332</v>
      </c>
      <c r="I49" s="48" t="s">
        <v>213</v>
      </c>
      <c r="J49" s="48"/>
      <c r="K49" s="48"/>
      <c r="L49" s="133">
        <v>542280</v>
      </c>
      <c r="M49" s="133">
        <v>600000</v>
      </c>
      <c r="N49" s="133">
        <v>600000</v>
      </c>
      <c r="O49" s="133">
        <v>512797</v>
      </c>
      <c r="P49" s="155">
        <f t="shared" si="0"/>
        <v>94.5631408128642</v>
      </c>
      <c r="Q49" s="155">
        <f t="shared" si="1"/>
        <v>85.46616666666667</v>
      </c>
    </row>
    <row r="50" spans="1:17" ht="15">
      <c r="A50" s="9"/>
      <c r="B50" s="9"/>
      <c r="C50" s="9"/>
      <c r="D50" s="9"/>
      <c r="E50" s="9"/>
      <c r="F50" s="9"/>
      <c r="G50" s="9"/>
      <c r="H50" s="47">
        <v>634</v>
      </c>
      <c r="I50" s="48" t="s">
        <v>80</v>
      </c>
      <c r="J50" s="48"/>
      <c r="K50" s="48"/>
      <c r="L50" s="56">
        <f>ABS(L52+L51)</f>
        <v>88189</v>
      </c>
      <c r="M50" s="56">
        <f>SUM(M51+M52)</f>
        <v>220000</v>
      </c>
      <c r="N50" s="56">
        <v>220000</v>
      </c>
      <c r="O50" s="56">
        <f>ABS(O52+O51)</f>
        <v>155250</v>
      </c>
      <c r="P50" s="155">
        <f t="shared" si="0"/>
        <v>176.04236356008118</v>
      </c>
      <c r="Q50" s="155">
        <f t="shared" si="1"/>
        <v>70.56818181818181</v>
      </c>
    </row>
    <row r="51" spans="1:17" ht="15">
      <c r="A51" s="9"/>
      <c r="B51" s="9"/>
      <c r="C51" s="9"/>
      <c r="D51" s="9"/>
      <c r="E51" s="9"/>
      <c r="F51" s="9"/>
      <c r="G51" s="9"/>
      <c r="H51" s="47">
        <v>6341</v>
      </c>
      <c r="I51" s="48" t="s">
        <v>261</v>
      </c>
      <c r="J51" s="48"/>
      <c r="K51" s="48"/>
      <c r="L51" s="56">
        <v>7314</v>
      </c>
      <c r="M51" s="56">
        <v>50000</v>
      </c>
      <c r="N51" s="56">
        <v>50000</v>
      </c>
      <c r="O51" s="56">
        <v>0</v>
      </c>
      <c r="P51" s="155">
        <v>0</v>
      </c>
      <c r="Q51" s="155">
        <v>0</v>
      </c>
    </row>
    <row r="52" spans="1:17" ht="15">
      <c r="A52" s="9"/>
      <c r="B52" s="9"/>
      <c r="C52" s="9"/>
      <c r="D52" s="9"/>
      <c r="E52" s="9"/>
      <c r="F52" s="9"/>
      <c r="G52" s="9"/>
      <c r="H52" s="47">
        <v>6342</v>
      </c>
      <c r="I52" s="48" t="s">
        <v>112</v>
      </c>
      <c r="J52" s="48"/>
      <c r="K52" s="48"/>
      <c r="L52" s="56">
        <v>80875</v>
      </c>
      <c r="M52" s="56">
        <v>170000</v>
      </c>
      <c r="N52" s="56">
        <v>170000</v>
      </c>
      <c r="O52" s="56">
        <v>155250</v>
      </c>
      <c r="P52" s="155">
        <f t="shared" si="0"/>
        <v>191.9629057187017</v>
      </c>
      <c r="Q52" s="155">
        <f t="shared" si="1"/>
        <v>91.32352941176471</v>
      </c>
    </row>
    <row r="53" spans="1:17" ht="15">
      <c r="A53" s="9"/>
      <c r="B53" s="9">
        <v>2</v>
      </c>
      <c r="C53" s="9"/>
      <c r="D53" s="9"/>
      <c r="E53" s="9"/>
      <c r="F53" s="9">
        <v>6</v>
      </c>
      <c r="G53" s="9"/>
      <c r="H53" s="70">
        <v>64</v>
      </c>
      <c r="I53" s="135" t="s">
        <v>124</v>
      </c>
      <c r="J53" s="135"/>
      <c r="K53" s="135"/>
      <c r="L53" s="134">
        <f>ABS(L54+L57)</f>
        <v>1579690</v>
      </c>
      <c r="M53" s="134">
        <f>ABS(M54+M57)</f>
        <v>1720000</v>
      </c>
      <c r="N53" s="134">
        <f>ABS(N54+N57)</f>
        <v>1720000</v>
      </c>
      <c r="O53" s="134">
        <f>ABS(O54+O57)</f>
        <v>1484729</v>
      </c>
      <c r="P53" s="154">
        <f t="shared" si="0"/>
        <v>93.98863068070318</v>
      </c>
      <c r="Q53" s="154">
        <f t="shared" si="1"/>
        <v>86.32145348837209</v>
      </c>
    </row>
    <row r="54" spans="1:17" ht="15">
      <c r="A54" s="9"/>
      <c r="B54" s="9">
        <v>2</v>
      </c>
      <c r="C54" s="9"/>
      <c r="D54" s="9"/>
      <c r="E54" s="9"/>
      <c r="F54" s="9"/>
      <c r="G54" s="9"/>
      <c r="H54" s="47">
        <v>641</v>
      </c>
      <c r="I54" s="48" t="s">
        <v>15</v>
      </c>
      <c r="J54" s="48"/>
      <c r="K54" s="48"/>
      <c r="L54" s="56">
        <f>AVERAGE(L55+L56)</f>
        <v>874</v>
      </c>
      <c r="M54" s="56">
        <f>SUM(M55+M56)</f>
        <v>20000</v>
      </c>
      <c r="N54" s="56">
        <v>20000</v>
      </c>
      <c r="O54" s="56">
        <f>SUM(O55+O56)</f>
        <v>1049</v>
      </c>
      <c r="P54" s="155">
        <f t="shared" si="0"/>
        <v>120.0228832951945</v>
      </c>
      <c r="Q54" s="155">
        <f t="shared" si="1"/>
        <v>5.244999999999999</v>
      </c>
    </row>
    <row r="55" spans="1:17" ht="15">
      <c r="A55" s="9"/>
      <c r="B55" s="9"/>
      <c r="C55" s="9"/>
      <c r="D55" s="9"/>
      <c r="E55" s="9"/>
      <c r="F55" s="9"/>
      <c r="G55" s="9"/>
      <c r="H55" s="47">
        <v>6413</v>
      </c>
      <c r="I55" s="48" t="s">
        <v>30</v>
      </c>
      <c r="J55" s="48"/>
      <c r="K55" s="48"/>
      <c r="L55" s="56">
        <v>6</v>
      </c>
      <c r="M55" s="56">
        <v>10000</v>
      </c>
      <c r="N55" s="56">
        <v>10000</v>
      </c>
      <c r="O55" s="56">
        <v>84</v>
      </c>
      <c r="P55" s="155">
        <f t="shared" si="0"/>
        <v>1400</v>
      </c>
      <c r="Q55" s="155">
        <f t="shared" si="1"/>
        <v>0.84</v>
      </c>
    </row>
    <row r="56" spans="1:17" ht="15">
      <c r="A56" s="9"/>
      <c r="B56" s="9"/>
      <c r="C56" s="9"/>
      <c r="D56" s="9"/>
      <c r="E56" s="9"/>
      <c r="F56" s="9"/>
      <c r="G56" s="9"/>
      <c r="H56" s="47">
        <v>6414</v>
      </c>
      <c r="I56" s="48" t="s">
        <v>246</v>
      </c>
      <c r="J56" s="48"/>
      <c r="K56" s="48"/>
      <c r="L56" s="56">
        <v>868</v>
      </c>
      <c r="M56" s="56">
        <v>10000</v>
      </c>
      <c r="N56" s="56">
        <v>10000</v>
      </c>
      <c r="O56" s="56">
        <v>965</v>
      </c>
      <c r="P56" s="155">
        <f t="shared" si="0"/>
        <v>111.17511520737327</v>
      </c>
      <c r="Q56" s="155">
        <f t="shared" si="1"/>
        <v>9.65</v>
      </c>
    </row>
    <row r="57" spans="1:17" ht="15">
      <c r="A57" s="9"/>
      <c r="B57" s="9"/>
      <c r="C57" s="9"/>
      <c r="D57" s="9"/>
      <c r="E57" s="9"/>
      <c r="F57" s="9">
        <v>6</v>
      </c>
      <c r="G57" s="9"/>
      <c r="H57" s="47">
        <v>642</v>
      </c>
      <c r="I57" s="48" t="s">
        <v>16</v>
      </c>
      <c r="J57" s="48"/>
      <c r="K57" s="48"/>
      <c r="L57" s="56">
        <f>ABS(L58+L59+L60+L61)</f>
        <v>1578816</v>
      </c>
      <c r="M57" s="56">
        <f>SUM(M58+M59+M60+M61)</f>
        <v>1700000</v>
      </c>
      <c r="N57" s="56">
        <v>1700000</v>
      </c>
      <c r="O57" s="56">
        <f>ABS(O58+O59+O60+O61)</f>
        <v>1483680</v>
      </c>
      <c r="P57" s="155">
        <f t="shared" si="0"/>
        <v>93.97421865499209</v>
      </c>
      <c r="Q57" s="155">
        <f t="shared" si="1"/>
        <v>87.27529411764706</v>
      </c>
    </row>
    <row r="58" spans="1:17" ht="15">
      <c r="A58" s="9"/>
      <c r="B58" s="9"/>
      <c r="C58" s="9"/>
      <c r="D58" s="9"/>
      <c r="E58" s="9"/>
      <c r="F58" s="9"/>
      <c r="G58" s="9"/>
      <c r="H58" s="47">
        <v>6421</v>
      </c>
      <c r="I58" s="48" t="s">
        <v>125</v>
      </c>
      <c r="J58" s="48"/>
      <c r="K58" s="48"/>
      <c r="L58" s="56">
        <v>1129822</v>
      </c>
      <c r="M58" s="56">
        <v>1190000</v>
      </c>
      <c r="N58" s="56">
        <v>1190000</v>
      </c>
      <c r="O58" s="56">
        <v>1086473</v>
      </c>
      <c r="P58" s="155">
        <f t="shared" si="0"/>
        <v>96.16320092899589</v>
      </c>
      <c r="Q58" s="155">
        <f t="shared" si="1"/>
        <v>91.30025210084034</v>
      </c>
    </row>
    <row r="59" spans="1:17" ht="15">
      <c r="A59" s="9"/>
      <c r="B59" s="9"/>
      <c r="C59" s="9"/>
      <c r="D59" s="9"/>
      <c r="E59" s="9"/>
      <c r="F59" s="9"/>
      <c r="G59" s="9"/>
      <c r="H59" s="47">
        <v>6422</v>
      </c>
      <c r="I59" s="48" t="s">
        <v>113</v>
      </c>
      <c r="J59" s="48"/>
      <c r="K59" s="48"/>
      <c r="L59" s="56">
        <v>333606</v>
      </c>
      <c r="M59" s="56">
        <v>350000</v>
      </c>
      <c r="N59" s="56">
        <v>350000</v>
      </c>
      <c r="O59" s="56">
        <v>328073</v>
      </c>
      <c r="P59" s="155">
        <f t="shared" si="0"/>
        <v>98.34145668842886</v>
      </c>
      <c r="Q59" s="155">
        <f t="shared" si="1"/>
        <v>93.73514285714286</v>
      </c>
    </row>
    <row r="60" spans="1:17" ht="15">
      <c r="A60" s="9"/>
      <c r="B60" s="9"/>
      <c r="C60" s="9"/>
      <c r="D60" s="9"/>
      <c r="E60" s="9"/>
      <c r="F60" s="9"/>
      <c r="G60" s="9"/>
      <c r="H60" s="47">
        <v>6423</v>
      </c>
      <c r="I60" s="48" t="s">
        <v>114</v>
      </c>
      <c r="J60" s="48"/>
      <c r="K60" s="48"/>
      <c r="L60" s="56">
        <v>323</v>
      </c>
      <c r="M60" s="56">
        <v>10000</v>
      </c>
      <c r="N60" s="56">
        <v>10000</v>
      </c>
      <c r="O60" s="56">
        <v>504</v>
      </c>
      <c r="P60" s="155">
        <f t="shared" si="0"/>
        <v>156.0371517027864</v>
      </c>
      <c r="Q60" s="155">
        <f t="shared" si="1"/>
        <v>5.04</v>
      </c>
    </row>
    <row r="61" spans="1:17" ht="15">
      <c r="A61" s="9"/>
      <c r="B61" s="9"/>
      <c r="C61" s="9"/>
      <c r="D61" s="9"/>
      <c r="E61" s="9"/>
      <c r="F61" s="9"/>
      <c r="G61" s="9"/>
      <c r="H61" s="47">
        <v>6429</v>
      </c>
      <c r="I61" s="48" t="s">
        <v>228</v>
      </c>
      <c r="J61" s="48"/>
      <c r="K61" s="48"/>
      <c r="L61" s="56">
        <v>115065</v>
      </c>
      <c r="M61" s="56">
        <v>150000</v>
      </c>
      <c r="N61" s="56">
        <v>150000</v>
      </c>
      <c r="O61" s="56">
        <v>68630</v>
      </c>
      <c r="P61" s="155">
        <f t="shared" si="0"/>
        <v>59.64454873332464</v>
      </c>
      <c r="Q61" s="155">
        <f t="shared" si="1"/>
        <v>45.75333333333334</v>
      </c>
    </row>
    <row r="62" spans="1:17" ht="15" customHeight="1">
      <c r="A62" s="9"/>
      <c r="B62" s="9">
        <v>2</v>
      </c>
      <c r="C62" s="9">
        <v>3</v>
      </c>
      <c r="D62" s="9"/>
      <c r="E62" s="9"/>
      <c r="F62" s="9"/>
      <c r="G62" s="9"/>
      <c r="H62" s="70">
        <v>65</v>
      </c>
      <c r="I62" s="541" t="s">
        <v>81</v>
      </c>
      <c r="J62" s="541"/>
      <c r="K62" s="541"/>
      <c r="L62" s="134">
        <f>ABS(L63+L67+L70)</f>
        <v>3499086</v>
      </c>
      <c r="M62" s="134">
        <f>ABS(M63+M67+M70)</f>
        <v>3173000</v>
      </c>
      <c r="N62" s="134">
        <f>ABS(N63+N67+N70)</f>
        <v>3173000</v>
      </c>
      <c r="O62" s="134">
        <f>ABS(O63+O67+O70)</f>
        <v>2990244</v>
      </c>
      <c r="P62" s="154">
        <f t="shared" si="0"/>
        <v>85.45785956675543</v>
      </c>
      <c r="Q62" s="154">
        <f t="shared" si="1"/>
        <v>94.24027734005674</v>
      </c>
    </row>
    <row r="63" spans="1:17" ht="15">
      <c r="A63" s="9"/>
      <c r="B63" s="9">
        <v>2</v>
      </c>
      <c r="C63" s="9"/>
      <c r="D63" s="9"/>
      <c r="E63" s="9"/>
      <c r="F63" s="9"/>
      <c r="G63" s="9"/>
      <c r="H63" s="47">
        <v>651</v>
      </c>
      <c r="I63" s="48" t="s">
        <v>17</v>
      </c>
      <c r="J63" s="48"/>
      <c r="K63" s="48"/>
      <c r="L63" s="56">
        <f>AVERAGE(L65+L66)</f>
        <v>4152</v>
      </c>
      <c r="M63" s="56">
        <f>SUM(M64+M65+M66)</f>
        <v>103000</v>
      </c>
      <c r="N63" s="56">
        <v>103000</v>
      </c>
      <c r="O63" s="56">
        <f>SUM(O64+O65+O66)</f>
        <v>63153</v>
      </c>
      <c r="P63" s="155">
        <f t="shared" si="0"/>
        <v>1521.0260115606936</v>
      </c>
      <c r="Q63" s="155">
        <f t="shared" si="1"/>
        <v>61.31359223300971</v>
      </c>
    </row>
    <row r="64" spans="1:17" ht="15">
      <c r="A64" s="9"/>
      <c r="B64" s="9"/>
      <c r="C64" s="9"/>
      <c r="D64" s="9"/>
      <c r="E64" s="9"/>
      <c r="F64" s="9"/>
      <c r="G64" s="9"/>
      <c r="H64" s="47">
        <v>6512</v>
      </c>
      <c r="I64" s="48" t="s">
        <v>403</v>
      </c>
      <c r="J64" s="48"/>
      <c r="K64" s="48"/>
      <c r="L64" s="56">
        <v>0</v>
      </c>
      <c r="M64" s="56">
        <v>60000</v>
      </c>
      <c r="N64" s="56">
        <v>60000</v>
      </c>
      <c r="O64" s="56">
        <v>58275</v>
      </c>
      <c r="P64" s="155">
        <v>0</v>
      </c>
      <c r="Q64" s="155">
        <f t="shared" si="1"/>
        <v>97.125</v>
      </c>
    </row>
    <row r="65" spans="1:17" ht="15">
      <c r="A65" s="9"/>
      <c r="B65" s="9"/>
      <c r="C65" s="9"/>
      <c r="D65" s="9"/>
      <c r="E65" s="9"/>
      <c r="F65" s="9"/>
      <c r="G65" s="9"/>
      <c r="H65" s="47">
        <v>6513</v>
      </c>
      <c r="I65" s="48" t="s">
        <v>115</v>
      </c>
      <c r="J65" s="48"/>
      <c r="K65" s="48"/>
      <c r="L65" s="56">
        <v>4152</v>
      </c>
      <c r="M65" s="56">
        <v>5000</v>
      </c>
      <c r="N65" s="56">
        <v>5000</v>
      </c>
      <c r="O65" s="56">
        <v>4878</v>
      </c>
      <c r="P65" s="155">
        <f t="shared" si="0"/>
        <v>117.48554913294798</v>
      </c>
      <c r="Q65" s="155">
        <f t="shared" si="1"/>
        <v>97.56</v>
      </c>
    </row>
    <row r="66" spans="1:17" ht="15">
      <c r="A66" s="9"/>
      <c r="B66" s="9"/>
      <c r="C66" s="9"/>
      <c r="D66" s="9"/>
      <c r="E66" s="9"/>
      <c r="F66" s="9"/>
      <c r="G66" s="9"/>
      <c r="H66" s="47">
        <v>6514</v>
      </c>
      <c r="I66" s="48" t="s">
        <v>236</v>
      </c>
      <c r="J66" s="48"/>
      <c r="K66" s="48"/>
      <c r="L66" s="133">
        <v>0</v>
      </c>
      <c r="M66" s="133">
        <v>38000</v>
      </c>
      <c r="N66" s="133">
        <v>38000</v>
      </c>
      <c r="O66" s="133">
        <v>0</v>
      </c>
      <c r="P66" s="155">
        <v>0</v>
      </c>
      <c r="Q66" s="155">
        <f t="shared" si="1"/>
        <v>0</v>
      </c>
    </row>
    <row r="67" spans="1:17" ht="15">
      <c r="A67" s="9"/>
      <c r="B67" s="9">
        <v>2</v>
      </c>
      <c r="C67" s="9">
        <v>3</v>
      </c>
      <c r="D67" s="9"/>
      <c r="E67" s="9"/>
      <c r="F67" s="9"/>
      <c r="G67" s="9"/>
      <c r="H67" s="47">
        <v>652</v>
      </c>
      <c r="I67" s="48" t="s">
        <v>18</v>
      </c>
      <c r="J67" s="48"/>
      <c r="K67" s="48"/>
      <c r="L67" s="56">
        <f>ABS(L68+L69)</f>
        <v>420543</v>
      </c>
      <c r="M67" s="56">
        <f>SUM(M68+M69)</f>
        <v>120000</v>
      </c>
      <c r="N67" s="56">
        <v>120000</v>
      </c>
      <c r="O67" s="56">
        <f>ABS(O68+O69)</f>
        <v>93705</v>
      </c>
      <c r="P67" s="155">
        <f t="shared" si="0"/>
        <v>22.28190696314051</v>
      </c>
      <c r="Q67" s="155">
        <f t="shared" si="1"/>
        <v>78.0875</v>
      </c>
    </row>
    <row r="68" spans="1:17" ht="15">
      <c r="A68" s="9"/>
      <c r="B68" s="9"/>
      <c r="C68" s="9"/>
      <c r="D68" s="9"/>
      <c r="E68" s="9"/>
      <c r="F68" s="9"/>
      <c r="G68" s="9"/>
      <c r="H68" s="47">
        <v>6522</v>
      </c>
      <c r="I68" s="48" t="s">
        <v>116</v>
      </c>
      <c r="J68" s="48"/>
      <c r="K68" s="48"/>
      <c r="L68" s="56">
        <v>58171</v>
      </c>
      <c r="M68" s="56">
        <v>60000</v>
      </c>
      <c r="N68" s="56">
        <v>60000</v>
      </c>
      <c r="O68" s="56">
        <v>48251</v>
      </c>
      <c r="P68" s="155">
        <f t="shared" si="0"/>
        <v>82.94682917604992</v>
      </c>
      <c r="Q68" s="155">
        <f t="shared" si="1"/>
        <v>80.41833333333334</v>
      </c>
    </row>
    <row r="69" spans="1:17" ht="15">
      <c r="A69" s="9"/>
      <c r="B69" s="9"/>
      <c r="C69" s="9"/>
      <c r="D69" s="9"/>
      <c r="E69" s="9"/>
      <c r="F69" s="9"/>
      <c r="G69" s="9"/>
      <c r="H69" s="47">
        <v>6526</v>
      </c>
      <c r="I69" s="48" t="s">
        <v>168</v>
      </c>
      <c r="J69" s="48"/>
      <c r="K69" s="48"/>
      <c r="L69" s="56">
        <v>362372</v>
      </c>
      <c r="M69" s="56">
        <v>60000</v>
      </c>
      <c r="N69" s="56">
        <v>60000</v>
      </c>
      <c r="O69" s="56">
        <v>45454</v>
      </c>
      <c r="P69" s="155">
        <f t="shared" si="0"/>
        <v>12.543463623017232</v>
      </c>
      <c r="Q69" s="155">
        <f t="shared" si="1"/>
        <v>75.75666666666667</v>
      </c>
    </row>
    <row r="70" spans="1:17" ht="15">
      <c r="A70" s="9"/>
      <c r="B70" s="9">
        <v>2</v>
      </c>
      <c r="C70" s="9">
        <v>3</v>
      </c>
      <c r="D70" s="9"/>
      <c r="E70" s="9"/>
      <c r="F70" s="9"/>
      <c r="G70" s="9"/>
      <c r="H70" s="47">
        <v>653</v>
      </c>
      <c r="I70" s="48" t="s">
        <v>66</v>
      </c>
      <c r="J70" s="48"/>
      <c r="K70" s="48"/>
      <c r="L70" s="56">
        <f>ABS(L71+L72)</f>
        <v>3074391</v>
      </c>
      <c r="M70" s="56">
        <f>SUM(M71+M72)</f>
        <v>2950000</v>
      </c>
      <c r="N70" s="56">
        <v>2950000</v>
      </c>
      <c r="O70" s="56">
        <f>ABS(O71+O72)</f>
        <v>2833386</v>
      </c>
      <c r="P70" s="155">
        <f t="shared" si="0"/>
        <v>92.16088649752098</v>
      </c>
      <c r="Q70" s="155">
        <f t="shared" si="1"/>
        <v>96.04698305084746</v>
      </c>
    </row>
    <row r="71" spans="1:17" ht="15">
      <c r="A71" s="9"/>
      <c r="B71" s="9"/>
      <c r="C71" s="9"/>
      <c r="D71" s="9"/>
      <c r="E71" s="9"/>
      <c r="F71" s="9"/>
      <c r="G71" s="9"/>
      <c r="H71" s="47">
        <v>6531</v>
      </c>
      <c r="I71" s="48" t="s">
        <v>126</v>
      </c>
      <c r="J71" s="48"/>
      <c r="K71" s="48"/>
      <c r="L71" s="56">
        <v>2465757</v>
      </c>
      <c r="M71" s="56">
        <v>1850000</v>
      </c>
      <c r="N71" s="56">
        <v>1850000</v>
      </c>
      <c r="O71" s="56">
        <v>1781001</v>
      </c>
      <c r="P71" s="155">
        <f t="shared" si="0"/>
        <v>72.22938026739861</v>
      </c>
      <c r="Q71" s="155">
        <f t="shared" si="1"/>
        <v>96.27032432432432</v>
      </c>
    </row>
    <row r="72" spans="1:17" ht="15">
      <c r="A72" s="9"/>
      <c r="B72" s="9"/>
      <c r="C72" s="9"/>
      <c r="D72" s="9"/>
      <c r="E72" s="9"/>
      <c r="F72" s="9"/>
      <c r="G72" s="9"/>
      <c r="H72" s="47">
        <v>6532</v>
      </c>
      <c r="I72" s="48" t="s">
        <v>127</v>
      </c>
      <c r="J72" s="48"/>
      <c r="K72" s="48"/>
      <c r="L72" s="56">
        <v>608634</v>
      </c>
      <c r="M72" s="56">
        <v>1100000</v>
      </c>
      <c r="N72" s="56">
        <v>1100000</v>
      </c>
      <c r="O72" s="56">
        <v>1052385</v>
      </c>
      <c r="P72" s="155">
        <f t="shared" si="0"/>
        <v>172.90933467404054</v>
      </c>
      <c r="Q72" s="155">
        <f t="shared" si="1"/>
        <v>95.67136363636364</v>
      </c>
    </row>
    <row r="73" spans="8:17" ht="15">
      <c r="H73" s="102" t="s">
        <v>12</v>
      </c>
      <c r="I73" s="83"/>
      <c r="J73" s="83"/>
      <c r="K73" s="81"/>
      <c r="L73" s="120" t="s">
        <v>252</v>
      </c>
      <c r="M73" s="120" t="s">
        <v>286</v>
      </c>
      <c r="N73" s="120" t="s">
        <v>253</v>
      </c>
      <c r="O73" s="120" t="s">
        <v>252</v>
      </c>
      <c r="P73" s="120" t="s">
        <v>254</v>
      </c>
      <c r="Q73" s="120" t="s">
        <v>254</v>
      </c>
    </row>
    <row r="74" spans="8:17" ht="15">
      <c r="H74" s="103" t="s">
        <v>13</v>
      </c>
      <c r="I74" s="108" t="s">
        <v>14</v>
      </c>
      <c r="J74" s="99"/>
      <c r="K74" s="82"/>
      <c r="L74" s="121" t="s">
        <v>265</v>
      </c>
      <c r="M74" s="121" t="s">
        <v>285</v>
      </c>
      <c r="N74" s="121" t="s">
        <v>285</v>
      </c>
      <c r="O74" s="121" t="s">
        <v>285</v>
      </c>
      <c r="P74" s="149" t="s">
        <v>255</v>
      </c>
      <c r="Q74" s="149" t="s">
        <v>256</v>
      </c>
    </row>
    <row r="75" spans="8:29" ht="15">
      <c r="H75" s="109" t="s">
        <v>2</v>
      </c>
      <c r="I75" s="80"/>
      <c r="J75" s="80"/>
      <c r="K75" s="80"/>
      <c r="L75" s="119"/>
      <c r="M75" s="119"/>
      <c r="N75" s="119"/>
      <c r="O75" s="119"/>
      <c r="P75" s="119"/>
      <c r="Q75" s="119"/>
      <c r="AC75">
        <f>+AC75:AD75</f>
        <v>0</v>
      </c>
    </row>
    <row r="76" spans="8:17" ht="15">
      <c r="H76" s="110">
        <v>66</v>
      </c>
      <c r="I76" s="136" t="s">
        <v>162</v>
      </c>
      <c r="J76" s="137"/>
      <c r="K76" s="138"/>
      <c r="L76" s="139">
        <f>SUM(L78+L80)</f>
        <v>50569</v>
      </c>
      <c r="M76" s="139">
        <f>SUM(M78+M80)</f>
        <v>75000</v>
      </c>
      <c r="N76" s="139">
        <f>SUM(N78+N80)</f>
        <v>75000</v>
      </c>
      <c r="O76" s="139">
        <f>SUM(O78+O80)</f>
        <v>81601</v>
      </c>
      <c r="P76" s="159">
        <f>SUM(O76/L76*100)</f>
        <v>161.36565880282387</v>
      </c>
      <c r="Q76" s="159">
        <f>SUM(O76/N76*100)</f>
        <v>108.80133333333333</v>
      </c>
    </row>
    <row r="77" spans="8:17" ht="15">
      <c r="H77" s="471">
        <v>661</v>
      </c>
      <c r="I77" s="534" t="s">
        <v>19</v>
      </c>
      <c r="J77" s="535"/>
      <c r="K77" s="536"/>
      <c r="L77" s="157"/>
      <c r="M77" s="78"/>
      <c r="N77" s="78"/>
      <c r="O77" s="157"/>
      <c r="P77" s="161"/>
      <c r="Q77" s="156"/>
    </row>
    <row r="78" spans="8:17" ht="11.25" customHeight="1">
      <c r="H78" s="472"/>
      <c r="I78" s="537"/>
      <c r="J78" s="538"/>
      <c r="K78" s="539"/>
      <c r="L78" s="158">
        <f>SUM(L79)</f>
        <v>45569</v>
      </c>
      <c r="M78" s="61">
        <v>70000</v>
      </c>
      <c r="N78" s="61">
        <v>70000</v>
      </c>
      <c r="O78" s="158">
        <f>SUM(O79)</f>
        <v>81601</v>
      </c>
      <c r="P78" s="162">
        <f aca="true" t="shared" si="2" ref="P78:P87">SUM(O78/L78*100)</f>
        <v>179.0712984704514</v>
      </c>
      <c r="Q78" s="150">
        <f aca="true" t="shared" si="3" ref="Q78:Q87">SUM(O78/N78*100)</f>
        <v>116.57285714285715</v>
      </c>
    </row>
    <row r="79" spans="8:17" ht="15">
      <c r="H79" s="47">
        <v>6615</v>
      </c>
      <c r="I79" s="72" t="s">
        <v>169</v>
      </c>
      <c r="J79" s="73"/>
      <c r="K79" s="73"/>
      <c r="L79" s="61">
        <v>45569</v>
      </c>
      <c r="M79" s="61">
        <v>70000</v>
      </c>
      <c r="N79" s="61">
        <v>70000</v>
      </c>
      <c r="O79" s="61">
        <v>81601</v>
      </c>
      <c r="P79" s="150">
        <f t="shared" si="2"/>
        <v>179.0712984704514</v>
      </c>
      <c r="Q79" s="150">
        <f t="shared" si="3"/>
        <v>116.57285714285715</v>
      </c>
    </row>
    <row r="80" spans="8:17" ht="15">
      <c r="H80" s="47">
        <v>663</v>
      </c>
      <c r="I80" s="130" t="s">
        <v>245</v>
      </c>
      <c r="J80" s="131"/>
      <c r="K80" s="132"/>
      <c r="L80" s="61">
        <f>SUM(L81)</f>
        <v>5000</v>
      </c>
      <c r="M80" s="61">
        <v>5000</v>
      </c>
      <c r="N80" s="61">
        <v>5000</v>
      </c>
      <c r="O80" s="61">
        <f>SUM(O81)</f>
        <v>0</v>
      </c>
      <c r="P80" s="155">
        <v>0</v>
      </c>
      <c r="Q80" s="155">
        <f t="shared" si="3"/>
        <v>0</v>
      </c>
    </row>
    <row r="81" spans="8:17" ht="15">
      <c r="H81" s="47">
        <v>6631</v>
      </c>
      <c r="I81" s="130" t="s">
        <v>34</v>
      </c>
      <c r="J81" s="131"/>
      <c r="K81" s="132"/>
      <c r="L81" s="61">
        <v>5000</v>
      </c>
      <c r="M81" s="61">
        <v>5000</v>
      </c>
      <c r="N81" s="61">
        <v>5000</v>
      </c>
      <c r="O81" s="61">
        <v>0</v>
      </c>
      <c r="P81" s="155">
        <v>0</v>
      </c>
      <c r="Q81" s="155">
        <f t="shared" si="3"/>
        <v>0</v>
      </c>
    </row>
    <row r="82" spans="8:17" ht="15">
      <c r="H82" s="70">
        <v>68</v>
      </c>
      <c r="I82" s="140" t="s">
        <v>262</v>
      </c>
      <c r="J82" s="141"/>
      <c r="K82" s="142"/>
      <c r="L82" s="134">
        <f>AVERAGE(L83+L86+L85)</f>
        <v>113080</v>
      </c>
      <c r="M82" s="134">
        <f>SUM(M83+M86)</f>
        <v>85000</v>
      </c>
      <c r="N82" s="134">
        <f>SUM(N83+N86)</f>
        <v>85000</v>
      </c>
      <c r="O82" s="134">
        <f>AVERAGE(O83+O86+O85)</f>
        <v>120939</v>
      </c>
      <c r="P82" s="154">
        <f t="shared" si="2"/>
        <v>106.9499469402193</v>
      </c>
      <c r="Q82" s="154">
        <f t="shared" si="3"/>
        <v>142.28117647058824</v>
      </c>
    </row>
    <row r="83" spans="8:17" ht="15">
      <c r="H83" s="47">
        <v>681</v>
      </c>
      <c r="I83" s="47" t="s">
        <v>129</v>
      </c>
      <c r="J83" s="74"/>
      <c r="K83" s="74"/>
      <c r="L83" s="56">
        <f>AVERAGE(L84)</f>
        <v>91013</v>
      </c>
      <c r="M83" s="56">
        <v>80000</v>
      </c>
      <c r="N83" s="56">
        <v>80000</v>
      </c>
      <c r="O83" s="56">
        <f>AVERAGE(O84)</f>
        <v>71738</v>
      </c>
      <c r="P83" s="155">
        <f t="shared" si="2"/>
        <v>78.82170678914001</v>
      </c>
      <c r="Q83" s="155">
        <f t="shared" si="3"/>
        <v>89.6725</v>
      </c>
    </row>
    <row r="84" spans="8:17" ht="15">
      <c r="H84" s="47">
        <v>6815</v>
      </c>
      <c r="I84" s="69" t="s">
        <v>128</v>
      </c>
      <c r="J84" s="71"/>
      <c r="K84" s="71"/>
      <c r="L84" s="78">
        <v>91013</v>
      </c>
      <c r="M84" s="78">
        <v>70000</v>
      </c>
      <c r="N84" s="78">
        <v>70000</v>
      </c>
      <c r="O84" s="78">
        <v>71738</v>
      </c>
      <c r="P84" s="155">
        <f t="shared" si="2"/>
        <v>78.82170678914001</v>
      </c>
      <c r="Q84" s="155">
        <f t="shared" si="3"/>
        <v>102.48285714285714</v>
      </c>
    </row>
    <row r="85" spans="8:17" ht="15">
      <c r="H85" s="47">
        <v>6819</v>
      </c>
      <c r="I85" s="69" t="s">
        <v>266</v>
      </c>
      <c r="J85" s="71"/>
      <c r="K85" s="71"/>
      <c r="L85" s="78">
        <v>21667</v>
      </c>
      <c r="M85" s="78">
        <v>10000</v>
      </c>
      <c r="N85" s="78">
        <v>10000</v>
      </c>
      <c r="O85" s="78">
        <v>8767</v>
      </c>
      <c r="P85" s="155">
        <f t="shared" si="2"/>
        <v>40.46245442377809</v>
      </c>
      <c r="Q85" s="155">
        <f t="shared" si="3"/>
        <v>87.67</v>
      </c>
    </row>
    <row r="86" spans="8:17" ht="15">
      <c r="H86" s="47">
        <v>683</v>
      </c>
      <c r="I86" s="47" t="s">
        <v>241</v>
      </c>
      <c r="J86" s="74"/>
      <c r="K86" s="74"/>
      <c r="L86" s="78">
        <f>SUM(L87)</f>
        <v>400</v>
      </c>
      <c r="M86" s="78">
        <v>5000</v>
      </c>
      <c r="N86" s="78">
        <v>5000</v>
      </c>
      <c r="O86" s="78">
        <f>SUM(O87)</f>
        <v>40434</v>
      </c>
      <c r="P86" s="56">
        <f t="shared" si="2"/>
        <v>10108.5</v>
      </c>
      <c r="Q86" s="155">
        <f t="shared" si="3"/>
        <v>808.6800000000001</v>
      </c>
    </row>
    <row r="87" spans="8:17" ht="15">
      <c r="H87" s="47">
        <v>6831</v>
      </c>
      <c r="I87" s="47" t="s">
        <v>240</v>
      </c>
      <c r="J87" s="74"/>
      <c r="K87" s="74"/>
      <c r="L87" s="78">
        <v>400</v>
      </c>
      <c r="M87" s="78">
        <v>5000</v>
      </c>
      <c r="N87" s="78">
        <v>5000</v>
      </c>
      <c r="O87" s="78">
        <v>40434</v>
      </c>
      <c r="P87" s="56">
        <f t="shared" si="2"/>
        <v>10108.5</v>
      </c>
      <c r="Q87" s="155">
        <f t="shared" si="3"/>
        <v>808.6800000000001</v>
      </c>
    </row>
    <row r="88" spans="8:17" ht="15">
      <c r="H88" s="111">
        <v>7</v>
      </c>
      <c r="I88" s="123" t="s">
        <v>3</v>
      </c>
      <c r="J88" s="124"/>
      <c r="K88" s="124"/>
      <c r="L88" s="93">
        <v>0</v>
      </c>
      <c r="M88" s="93">
        <v>0</v>
      </c>
      <c r="N88" s="93">
        <v>0</v>
      </c>
      <c r="O88" s="93">
        <v>0</v>
      </c>
      <c r="P88" s="93">
        <v>0</v>
      </c>
      <c r="Q88" s="93">
        <v>0</v>
      </c>
    </row>
    <row r="89" spans="8:17" ht="15">
      <c r="H89" s="75">
        <v>71</v>
      </c>
      <c r="I89" s="48" t="s">
        <v>20</v>
      </c>
      <c r="J89" s="48"/>
      <c r="K89" s="48"/>
      <c r="L89" s="56">
        <v>0</v>
      </c>
      <c r="M89" s="56">
        <v>0</v>
      </c>
      <c r="N89" s="56">
        <v>0</v>
      </c>
      <c r="O89" s="56">
        <v>0</v>
      </c>
      <c r="P89" s="56">
        <v>0</v>
      </c>
      <c r="Q89" s="56">
        <v>0</v>
      </c>
    </row>
    <row r="90" spans="8:17" ht="15">
      <c r="H90" s="75">
        <v>711</v>
      </c>
      <c r="I90" s="543" t="s">
        <v>21</v>
      </c>
      <c r="J90" s="543"/>
      <c r="K90" s="543"/>
      <c r="L90" s="56">
        <v>0</v>
      </c>
      <c r="M90" s="56">
        <v>0</v>
      </c>
      <c r="N90" s="56">
        <v>0</v>
      </c>
      <c r="O90" s="56">
        <v>0</v>
      </c>
      <c r="P90" s="56">
        <v>0</v>
      </c>
      <c r="Q90" s="56">
        <v>0</v>
      </c>
    </row>
    <row r="91" spans="8:17" ht="15">
      <c r="H91" s="75">
        <v>7111</v>
      </c>
      <c r="I91" s="544" t="s">
        <v>130</v>
      </c>
      <c r="J91" s="545"/>
      <c r="K91" s="546"/>
      <c r="L91" s="56">
        <v>0</v>
      </c>
      <c r="M91" s="56">
        <v>0</v>
      </c>
      <c r="N91" s="56">
        <v>0</v>
      </c>
      <c r="O91" s="56">
        <v>0</v>
      </c>
      <c r="P91" s="56">
        <v>0</v>
      </c>
      <c r="Q91" s="56">
        <v>0</v>
      </c>
    </row>
    <row r="92" spans="8:17" ht="15">
      <c r="H92" s="75">
        <v>72</v>
      </c>
      <c r="I92" s="522" t="s">
        <v>57</v>
      </c>
      <c r="J92" s="522"/>
      <c r="K92" s="522"/>
      <c r="L92" s="56">
        <v>0</v>
      </c>
      <c r="M92" s="56">
        <v>0</v>
      </c>
      <c r="N92" s="56">
        <v>0</v>
      </c>
      <c r="O92" s="56">
        <v>0</v>
      </c>
      <c r="P92" s="56">
        <v>0</v>
      </c>
      <c r="Q92" s="56">
        <v>0</v>
      </c>
    </row>
    <row r="93" spans="8:17" ht="15">
      <c r="H93" s="75">
        <v>721</v>
      </c>
      <c r="I93" s="48" t="s">
        <v>22</v>
      </c>
      <c r="J93" s="48"/>
      <c r="K93" s="48"/>
      <c r="L93" s="56">
        <v>0</v>
      </c>
      <c r="M93" s="56">
        <v>0</v>
      </c>
      <c r="N93" s="56">
        <v>0</v>
      </c>
      <c r="O93" s="56">
        <v>0</v>
      </c>
      <c r="P93" s="56">
        <v>0</v>
      </c>
      <c r="Q93" s="56">
        <v>0</v>
      </c>
    </row>
    <row r="94" spans="8:17" ht="15">
      <c r="H94" s="94">
        <v>3</v>
      </c>
      <c r="I94" s="95" t="s">
        <v>4</v>
      </c>
      <c r="J94" s="96"/>
      <c r="K94" s="97"/>
      <c r="L94" s="93">
        <f>AVERAGE(L95+L103+L133+L138+L141+L146)</f>
        <v>11606226</v>
      </c>
      <c r="M94" s="93">
        <f>SUM(M95+M103+M133+M138+M141+M146)</f>
        <v>10943000</v>
      </c>
      <c r="N94" s="93">
        <f>SUM(N95+N103+N133+N138+N141+N146)</f>
        <v>10943000</v>
      </c>
      <c r="O94" s="93">
        <f>AVERAGE(O95+O103+O133+O138+O141+O146)</f>
        <v>10563394</v>
      </c>
      <c r="P94" s="160">
        <f>AVERAGE(O94/L94*100)</f>
        <v>91.01489149013642</v>
      </c>
      <c r="Q94" s="160">
        <f>AVERAGE(O95/N95*100)</f>
        <v>90.68092613009922</v>
      </c>
    </row>
    <row r="95" spans="8:17" ht="15">
      <c r="H95" s="75">
        <v>31</v>
      </c>
      <c r="I95" s="135" t="s">
        <v>136</v>
      </c>
      <c r="J95" s="135"/>
      <c r="K95" s="48"/>
      <c r="L95" s="56">
        <f>ABS(L96+L98+L100)</f>
        <v>1771490</v>
      </c>
      <c r="M95" s="56">
        <f>ABS(M96+M98+M100)</f>
        <v>1814000</v>
      </c>
      <c r="N95" s="56">
        <f>ABS(N96+N98+N100)</f>
        <v>1814000</v>
      </c>
      <c r="O95" s="56">
        <f>ABS(O96+O98+O100)</f>
        <v>1644952</v>
      </c>
      <c r="P95" s="155">
        <f>ABS(O95/L95*100)</f>
        <v>92.85697350817674</v>
      </c>
      <c r="Q95" s="155">
        <f>ABS(O95/N95*100)</f>
        <v>90.68092613009922</v>
      </c>
    </row>
    <row r="96" spans="8:17" ht="15">
      <c r="H96" s="49">
        <v>311</v>
      </c>
      <c r="I96" s="48" t="s">
        <v>137</v>
      </c>
      <c r="J96" s="48"/>
      <c r="K96" s="48"/>
      <c r="L96" s="56">
        <f>ABS(L97)</f>
        <v>1445398</v>
      </c>
      <c r="M96" s="56">
        <f>ABS(M97)</f>
        <v>1470000</v>
      </c>
      <c r="N96" s="56">
        <f>ABS(N97)</f>
        <v>1470000</v>
      </c>
      <c r="O96" s="56">
        <f>ABS(O97)</f>
        <v>1369429</v>
      </c>
      <c r="P96" s="155">
        <f aca="true" t="shared" si="4" ref="P96:P150">ABS(O96/L96*100)</f>
        <v>94.74407740982068</v>
      </c>
      <c r="Q96" s="155">
        <f aca="true" t="shared" si="5" ref="Q96:Q150">ABS(O96/N96*100)</f>
        <v>93.15843537414966</v>
      </c>
    </row>
    <row r="97" spans="8:17" ht="15">
      <c r="H97" s="49">
        <v>3111</v>
      </c>
      <c r="I97" s="48" t="s">
        <v>138</v>
      </c>
      <c r="J97" s="48"/>
      <c r="K97" s="48"/>
      <c r="L97" s="56">
        <v>1445398</v>
      </c>
      <c r="M97" s="56">
        <v>1470000</v>
      </c>
      <c r="N97" s="56">
        <v>1470000</v>
      </c>
      <c r="O97" s="56">
        <v>1369429</v>
      </c>
      <c r="P97" s="155">
        <f t="shared" si="4"/>
        <v>94.74407740982068</v>
      </c>
      <c r="Q97" s="155">
        <f t="shared" si="5"/>
        <v>93.15843537414966</v>
      </c>
    </row>
    <row r="98" spans="8:17" ht="15">
      <c r="H98" s="49">
        <v>312</v>
      </c>
      <c r="I98" s="48" t="s">
        <v>170</v>
      </c>
      <c r="J98" s="48"/>
      <c r="K98" s="48"/>
      <c r="L98" s="56">
        <f>ABS(L99)</f>
        <v>98633</v>
      </c>
      <c r="M98" s="56">
        <f>ABS(M99)</f>
        <v>105000</v>
      </c>
      <c r="N98" s="56">
        <f>ABS(N99)</f>
        <v>105000</v>
      </c>
      <c r="O98" s="56">
        <f>ABS(O99)</f>
        <v>56400</v>
      </c>
      <c r="P98" s="155">
        <f t="shared" si="4"/>
        <v>57.1816734764227</v>
      </c>
      <c r="Q98" s="155">
        <f t="shared" si="5"/>
        <v>53.714285714285715</v>
      </c>
    </row>
    <row r="99" spans="8:17" ht="15">
      <c r="H99" s="49">
        <v>3121</v>
      </c>
      <c r="I99" s="48" t="s">
        <v>171</v>
      </c>
      <c r="J99" s="48"/>
      <c r="K99" s="48"/>
      <c r="L99" s="56">
        <v>98633</v>
      </c>
      <c r="M99" s="56">
        <v>105000</v>
      </c>
      <c r="N99" s="56">
        <v>105000</v>
      </c>
      <c r="O99" s="56">
        <v>56400</v>
      </c>
      <c r="P99" s="155">
        <f t="shared" si="4"/>
        <v>57.1816734764227</v>
      </c>
      <c r="Q99" s="155">
        <f t="shared" si="5"/>
        <v>53.714285714285715</v>
      </c>
    </row>
    <row r="100" spans="8:17" ht="15">
      <c r="H100" s="49">
        <v>313</v>
      </c>
      <c r="I100" s="48" t="s">
        <v>139</v>
      </c>
      <c r="J100" s="48"/>
      <c r="K100" s="48"/>
      <c r="L100" s="56">
        <f>ABS(L101+L102)</f>
        <v>227459</v>
      </c>
      <c r="M100" s="56">
        <f>SUM(M101+M102)</f>
        <v>239000</v>
      </c>
      <c r="N100" s="56">
        <v>239000</v>
      </c>
      <c r="O100" s="56">
        <f>ABS(O101+O102)</f>
        <v>219123</v>
      </c>
      <c r="P100" s="155">
        <f t="shared" si="4"/>
        <v>96.33516369983161</v>
      </c>
      <c r="Q100" s="155">
        <f t="shared" si="5"/>
        <v>91.68326359832636</v>
      </c>
    </row>
    <row r="101" spans="8:17" ht="15">
      <c r="H101" s="49">
        <v>3132</v>
      </c>
      <c r="I101" s="48" t="s">
        <v>131</v>
      </c>
      <c r="J101" s="48"/>
      <c r="K101" s="48"/>
      <c r="L101" s="56">
        <v>204978</v>
      </c>
      <c r="M101" s="56">
        <v>238000</v>
      </c>
      <c r="N101" s="56">
        <v>238000</v>
      </c>
      <c r="O101" s="56">
        <v>218862</v>
      </c>
      <c r="P101" s="155">
        <f t="shared" si="4"/>
        <v>106.77340982934753</v>
      </c>
      <c r="Q101" s="155">
        <f t="shared" si="5"/>
        <v>91.95882352941176</v>
      </c>
    </row>
    <row r="102" spans="8:17" ht="15">
      <c r="H102" s="49">
        <v>3133</v>
      </c>
      <c r="I102" s="48" t="s">
        <v>132</v>
      </c>
      <c r="J102" s="48"/>
      <c r="K102" s="48"/>
      <c r="L102" s="56">
        <v>22481</v>
      </c>
      <c r="M102" s="56">
        <v>1000</v>
      </c>
      <c r="N102" s="56">
        <v>1000</v>
      </c>
      <c r="O102" s="56">
        <v>261</v>
      </c>
      <c r="P102" s="155">
        <f t="shared" si="4"/>
        <v>1.1609803834349006</v>
      </c>
      <c r="Q102" s="155">
        <f t="shared" si="5"/>
        <v>26.1</v>
      </c>
    </row>
    <row r="103" spans="8:17" ht="15">
      <c r="H103" s="75">
        <v>32</v>
      </c>
      <c r="I103" s="135" t="s">
        <v>140</v>
      </c>
      <c r="J103" s="135"/>
      <c r="K103" s="135"/>
      <c r="L103" s="56">
        <f>AVERAGE(L104+L108+L114+L124+L126)</f>
        <v>7321635</v>
      </c>
      <c r="M103" s="56">
        <f>SUM(M104+M108+M114+M124+M126)</f>
        <v>6551000</v>
      </c>
      <c r="N103" s="56">
        <f>SUM(N104+N108+N114+N124+N126)</f>
        <v>6551000</v>
      </c>
      <c r="O103" s="56">
        <f>AVERAGE(O104+O108+O114+O124+O126)</f>
        <v>6330545</v>
      </c>
      <c r="P103" s="155">
        <f t="shared" si="4"/>
        <v>86.46354263767587</v>
      </c>
      <c r="Q103" s="155">
        <f t="shared" si="5"/>
        <v>96.63478858189589</v>
      </c>
    </row>
    <row r="104" spans="8:17" ht="15">
      <c r="H104" s="49">
        <v>321</v>
      </c>
      <c r="I104" s="50" t="s">
        <v>26</v>
      </c>
      <c r="J104" s="50"/>
      <c r="K104" s="50"/>
      <c r="L104" s="56">
        <v>113345</v>
      </c>
      <c r="M104" s="56">
        <f>SUM(M105+M106+M107)</f>
        <v>94000</v>
      </c>
      <c r="N104" s="56">
        <v>94000</v>
      </c>
      <c r="O104" s="56">
        <f>AVERAGE(O105+O107+O106)</f>
        <v>57314</v>
      </c>
      <c r="P104" s="155">
        <f t="shared" si="4"/>
        <v>50.56597115002867</v>
      </c>
      <c r="Q104" s="155">
        <f t="shared" si="5"/>
        <v>60.97234042553191</v>
      </c>
    </row>
    <row r="105" spans="8:17" ht="15">
      <c r="H105" s="49">
        <v>3211</v>
      </c>
      <c r="I105" s="50" t="s">
        <v>141</v>
      </c>
      <c r="J105" s="50"/>
      <c r="K105" s="50"/>
      <c r="L105" s="56">
        <v>78429</v>
      </c>
      <c r="M105" s="56">
        <v>54000</v>
      </c>
      <c r="N105" s="56">
        <v>54000</v>
      </c>
      <c r="O105" s="56">
        <v>39051</v>
      </c>
      <c r="P105" s="155">
        <f t="shared" si="4"/>
        <v>49.791531193818614</v>
      </c>
      <c r="Q105" s="155">
        <f t="shared" si="5"/>
        <v>72.31666666666666</v>
      </c>
    </row>
    <row r="106" spans="8:17" ht="15">
      <c r="H106" s="49">
        <v>3212</v>
      </c>
      <c r="I106" s="50" t="s">
        <v>268</v>
      </c>
      <c r="J106" s="50"/>
      <c r="K106" s="50"/>
      <c r="L106" s="56">
        <v>4800</v>
      </c>
      <c r="M106" s="56">
        <v>10000</v>
      </c>
      <c r="N106" s="56">
        <v>10000</v>
      </c>
      <c r="O106" s="56">
        <v>8400</v>
      </c>
      <c r="P106" s="155">
        <f t="shared" si="4"/>
        <v>175</v>
      </c>
      <c r="Q106" s="155">
        <f t="shared" si="5"/>
        <v>84</v>
      </c>
    </row>
    <row r="107" spans="8:17" ht="15">
      <c r="H107" s="49">
        <v>3213</v>
      </c>
      <c r="I107" s="50" t="s">
        <v>99</v>
      </c>
      <c r="J107" s="50"/>
      <c r="K107" s="50"/>
      <c r="L107" s="56">
        <v>30116</v>
      </c>
      <c r="M107" s="56">
        <v>30000</v>
      </c>
      <c r="N107" s="56">
        <v>30000</v>
      </c>
      <c r="O107" s="56">
        <v>9863</v>
      </c>
      <c r="P107" s="155">
        <f t="shared" si="4"/>
        <v>32.75003320494089</v>
      </c>
      <c r="Q107" s="155">
        <f t="shared" si="5"/>
        <v>32.876666666666665</v>
      </c>
    </row>
    <row r="108" spans="8:17" ht="15">
      <c r="H108" s="49">
        <v>322</v>
      </c>
      <c r="I108" s="48" t="s">
        <v>27</v>
      </c>
      <c r="J108" s="48"/>
      <c r="K108" s="48"/>
      <c r="L108" s="56">
        <f>ABS(L109+L110+L111+L112+L113)</f>
        <v>779368</v>
      </c>
      <c r="M108" s="56">
        <f>SUM(M109+M110+M111+M112+M113)</f>
        <v>1150000</v>
      </c>
      <c r="N108" s="56">
        <v>1150000</v>
      </c>
      <c r="O108" s="56">
        <f>SUM(O109+O110+O111+O112+O113)</f>
        <v>847912</v>
      </c>
      <c r="P108" s="155">
        <f t="shared" si="4"/>
        <v>108.79481836565013</v>
      </c>
      <c r="Q108" s="155">
        <f t="shared" si="5"/>
        <v>73.73147826086957</v>
      </c>
    </row>
    <row r="109" spans="8:17" ht="15">
      <c r="H109" s="49">
        <v>3221</v>
      </c>
      <c r="I109" s="48" t="s">
        <v>106</v>
      </c>
      <c r="J109" s="48"/>
      <c r="K109" s="48"/>
      <c r="L109" s="56">
        <v>94743</v>
      </c>
      <c r="M109" s="56">
        <v>100000</v>
      </c>
      <c r="N109" s="56">
        <v>100000</v>
      </c>
      <c r="O109" s="56">
        <v>100546</v>
      </c>
      <c r="P109" s="155">
        <f t="shared" si="4"/>
        <v>106.1249907644892</v>
      </c>
      <c r="Q109" s="155">
        <f t="shared" si="5"/>
        <v>100.546</v>
      </c>
    </row>
    <row r="110" spans="8:17" ht="15">
      <c r="H110" s="49">
        <v>3223</v>
      </c>
      <c r="I110" s="48" t="s">
        <v>142</v>
      </c>
      <c r="J110" s="48"/>
      <c r="K110" s="48"/>
      <c r="L110" s="56">
        <v>581031</v>
      </c>
      <c r="M110" s="56">
        <v>722000</v>
      </c>
      <c r="N110" s="56">
        <v>722000</v>
      </c>
      <c r="O110" s="56">
        <v>692873</v>
      </c>
      <c r="P110" s="155">
        <f t="shared" si="4"/>
        <v>119.24888689243775</v>
      </c>
      <c r="Q110" s="155">
        <f t="shared" si="5"/>
        <v>95.96578947368421</v>
      </c>
    </row>
    <row r="111" spans="8:17" ht="15">
      <c r="H111" s="49">
        <v>3224</v>
      </c>
      <c r="I111" s="48" t="s">
        <v>133</v>
      </c>
      <c r="J111" s="48"/>
      <c r="K111" s="48"/>
      <c r="L111" s="56">
        <v>18163</v>
      </c>
      <c r="M111" s="56">
        <v>305000</v>
      </c>
      <c r="N111" s="56">
        <v>305000</v>
      </c>
      <c r="O111" s="56">
        <v>34872</v>
      </c>
      <c r="P111" s="155">
        <f t="shared" si="4"/>
        <v>191.99471452953807</v>
      </c>
      <c r="Q111" s="155">
        <f t="shared" si="5"/>
        <v>11.43344262295082</v>
      </c>
    </row>
    <row r="112" spans="8:17" ht="15">
      <c r="H112" s="49">
        <v>3225</v>
      </c>
      <c r="I112" s="48" t="s">
        <v>172</v>
      </c>
      <c r="J112" s="48"/>
      <c r="K112" s="48"/>
      <c r="L112" s="56">
        <v>70065</v>
      </c>
      <c r="M112" s="56">
        <v>20000</v>
      </c>
      <c r="N112" s="56">
        <v>20000</v>
      </c>
      <c r="O112" s="56">
        <v>19143</v>
      </c>
      <c r="P112" s="155">
        <f t="shared" si="4"/>
        <v>27.321772639691716</v>
      </c>
      <c r="Q112" s="155">
        <f t="shared" si="5"/>
        <v>95.71499999999999</v>
      </c>
    </row>
    <row r="113" spans="8:17" ht="15">
      <c r="H113" s="49">
        <v>3227</v>
      </c>
      <c r="I113" s="48" t="s">
        <v>247</v>
      </c>
      <c r="J113" s="48"/>
      <c r="K113" s="48"/>
      <c r="L113" s="56">
        <v>15366</v>
      </c>
      <c r="M113" s="56">
        <v>3000</v>
      </c>
      <c r="N113" s="56">
        <v>3000</v>
      </c>
      <c r="O113" s="56">
        <v>478</v>
      </c>
      <c r="P113" s="155">
        <f t="shared" si="4"/>
        <v>3.110764024469608</v>
      </c>
      <c r="Q113" s="155">
        <f t="shared" si="5"/>
        <v>15.933333333333334</v>
      </c>
    </row>
    <row r="114" spans="8:17" ht="15">
      <c r="H114" s="49">
        <v>323</v>
      </c>
      <c r="I114" s="48" t="s">
        <v>143</v>
      </c>
      <c r="J114" s="48"/>
      <c r="K114" s="48"/>
      <c r="L114" s="56">
        <f>ABS(L115+L116+L117+L118+L119+L120+L121+L122+L123)</f>
        <v>5103374</v>
      </c>
      <c r="M114" s="56">
        <f>SUM(M115+M116+M117+M118+M119+M120+M121+M122+M123)</f>
        <v>4042000</v>
      </c>
      <c r="N114" s="56">
        <v>4042000</v>
      </c>
      <c r="O114" s="56">
        <f>ABS(O115+O116+O117+O118+O119+O120+O121+O122+O123)</f>
        <v>4237869</v>
      </c>
      <c r="P114" s="155">
        <f t="shared" si="4"/>
        <v>83.04053357641435</v>
      </c>
      <c r="Q114" s="155">
        <f t="shared" si="5"/>
        <v>104.8458436417615</v>
      </c>
    </row>
    <row r="115" spans="8:17" ht="15">
      <c r="H115" s="49">
        <v>3231</v>
      </c>
      <c r="I115" s="48" t="s">
        <v>100</v>
      </c>
      <c r="J115" s="48"/>
      <c r="K115" s="48"/>
      <c r="L115" s="56">
        <v>198778</v>
      </c>
      <c r="M115" s="56">
        <v>195300</v>
      </c>
      <c r="N115" s="56">
        <v>195300</v>
      </c>
      <c r="O115" s="56">
        <v>190631</v>
      </c>
      <c r="P115" s="155">
        <f t="shared" si="4"/>
        <v>95.90145790781676</v>
      </c>
      <c r="Q115" s="155">
        <f t="shared" si="5"/>
        <v>97.60931899641577</v>
      </c>
    </row>
    <row r="116" spans="8:17" ht="15">
      <c r="H116" s="49">
        <v>3232</v>
      </c>
      <c r="I116" s="48" t="s">
        <v>101</v>
      </c>
      <c r="J116" s="48"/>
      <c r="K116" s="48"/>
      <c r="L116" s="56">
        <v>1700593</v>
      </c>
      <c r="M116" s="56">
        <v>1177000</v>
      </c>
      <c r="N116" s="56">
        <v>1177000</v>
      </c>
      <c r="O116" s="56">
        <v>1326488</v>
      </c>
      <c r="P116" s="155">
        <f t="shared" si="4"/>
        <v>78.00149712482646</v>
      </c>
      <c r="Q116" s="155">
        <f t="shared" si="5"/>
        <v>112.70076465590483</v>
      </c>
    </row>
    <row r="117" spans="8:17" ht="15">
      <c r="H117" s="49">
        <v>3233</v>
      </c>
      <c r="I117" s="48" t="s">
        <v>98</v>
      </c>
      <c r="J117" s="48"/>
      <c r="K117" s="48"/>
      <c r="L117" s="56">
        <v>111518</v>
      </c>
      <c r="M117" s="56">
        <v>118000</v>
      </c>
      <c r="N117" s="56">
        <v>118000</v>
      </c>
      <c r="O117" s="56">
        <v>112654</v>
      </c>
      <c r="P117" s="155">
        <f t="shared" si="4"/>
        <v>101.01866963180832</v>
      </c>
      <c r="Q117" s="155">
        <f t="shared" si="5"/>
        <v>95.46949152542373</v>
      </c>
    </row>
    <row r="118" spans="8:17" ht="15">
      <c r="H118" s="49">
        <v>3234</v>
      </c>
      <c r="I118" s="48" t="s">
        <v>144</v>
      </c>
      <c r="J118" s="48"/>
      <c r="K118" s="48"/>
      <c r="L118" s="56">
        <v>1194255</v>
      </c>
      <c r="M118" s="56">
        <v>1592700</v>
      </c>
      <c r="N118" s="56">
        <v>1592700</v>
      </c>
      <c r="O118" s="56">
        <v>1690963</v>
      </c>
      <c r="P118" s="155">
        <f t="shared" si="4"/>
        <v>141.5914524117546</v>
      </c>
      <c r="Q118" s="155">
        <f t="shared" si="5"/>
        <v>106.16958623720724</v>
      </c>
    </row>
    <row r="119" spans="8:17" ht="15">
      <c r="H119" s="49">
        <v>3235</v>
      </c>
      <c r="I119" s="48" t="s">
        <v>173</v>
      </c>
      <c r="J119" s="48"/>
      <c r="K119" s="48"/>
      <c r="L119" s="56">
        <v>218802</v>
      </c>
      <c r="M119" s="56">
        <v>328000</v>
      </c>
      <c r="N119" s="56">
        <v>328000</v>
      </c>
      <c r="O119" s="56">
        <v>322474</v>
      </c>
      <c r="P119" s="155">
        <f t="shared" si="4"/>
        <v>147.38165099039313</v>
      </c>
      <c r="Q119" s="155">
        <f t="shared" si="5"/>
        <v>98.31524390243902</v>
      </c>
    </row>
    <row r="120" spans="8:17" ht="15">
      <c r="H120" s="49">
        <v>3236</v>
      </c>
      <c r="I120" s="48" t="s">
        <v>134</v>
      </c>
      <c r="J120" s="48"/>
      <c r="K120" s="48"/>
      <c r="L120" s="56">
        <v>5757</v>
      </c>
      <c r="M120" s="56">
        <v>5000</v>
      </c>
      <c r="N120" s="56">
        <v>5000</v>
      </c>
      <c r="O120" s="56">
        <v>5158</v>
      </c>
      <c r="P120" s="155">
        <f t="shared" si="4"/>
        <v>89.59527531700539</v>
      </c>
      <c r="Q120" s="155">
        <f t="shared" si="5"/>
        <v>103.16000000000001</v>
      </c>
    </row>
    <row r="121" spans="8:17" ht="15">
      <c r="H121" s="49">
        <v>3237</v>
      </c>
      <c r="I121" s="48" t="s">
        <v>102</v>
      </c>
      <c r="J121" s="48"/>
      <c r="K121" s="48"/>
      <c r="L121" s="56">
        <v>1535543</v>
      </c>
      <c r="M121" s="56">
        <v>487000</v>
      </c>
      <c r="N121" s="56">
        <v>487000</v>
      </c>
      <c r="O121" s="56">
        <v>449995</v>
      </c>
      <c r="P121" s="155">
        <f t="shared" si="4"/>
        <v>29.30526855972122</v>
      </c>
      <c r="Q121" s="155">
        <f t="shared" si="5"/>
        <v>92.40143737166323</v>
      </c>
    </row>
    <row r="122" spans="8:17" ht="15">
      <c r="H122" s="49">
        <v>3238</v>
      </c>
      <c r="I122" s="48" t="s">
        <v>145</v>
      </c>
      <c r="J122" s="48"/>
      <c r="K122" s="48"/>
      <c r="L122" s="56">
        <v>92522</v>
      </c>
      <c r="M122" s="56">
        <v>95000</v>
      </c>
      <c r="N122" s="56">
        <v>95000</v>
      </c>
      <c r="O122" s="56">
        <v>94608</v>
      </c>
      <c r="P122" s="155">
        <f t="shared" si="4"/>
        <v>102.2545989062061</v>
      </c>
      <c r="Q122" s="155">
        <f t="shared" si="5"/>
        <v>99.58736842105263</v>
      </c>
    </row>
    <row r="123" spans="8:17" ht="15">
      <c r="H123" s="49">
        <v>3239</v>
      </c>
      <c r="I123" s="48" t="s">
        <v>146</v>
      </c>
      <c r="J123" s="48"/>
      <c r="K123" s="48"/>
      <c r="L123" s="56">
        <v>45606</v>
      </c>
      <c r="M123" s="56">
        <v>44000</v>
      </c>
      <c r="N123" s="56">
        <v>44000</v>
      </c>
      <c r="O123" s="56">
        <v>44898</v>
      </c>
      <c r="P123" s="155">
        <f t="shared" si="4"/>
        <v>98.44757268780424</v>
      </c>
      <c r="Q123" s="155">
        <f t="shared" si="5"/>
        <v>102.04090909090908</v>
      </c>
    </row>
    <row r="124" spans="8:17" ht="15">
      <c r="H124" s="49">
        <v>324</v>
      </c>
      <c r="I124" s="48" t="s">
        <v>248</v>
      </c>
      <c r="J124" s="48"/>
      <c r="K124" s="48"/>
      <c r="L124" s="56">
        <f>SUM(L125)</f>
        <v>215714</v>
      </c>
      <c r="M124" s="56">
        <f>SUM(M125)</f>
        <v>10000</v>
      </c>
      <c r="N124" s="56">
        <v>10000</v>
      </c>
      <c r="O124" s="56">
        <f>SUM(O125)</f>
        <v>18434</v>
      </c>
      <c r="P124" s="155">
        <v>0</v>
      </c>
      <c r="Q124" s="155">
        <f t="shared" si="5"/>
        <v>184.34</v>
      </c>
    </row>
    <row r="125" spans="8:17" ht="15">
      <c r="H125" s="49">
        <v>3241</v>
      </c>
      <c r="I125" s="48" t="s">
        <v>248</v>
      </c>
      <c r="J125" s="48"/>
      <c r="K125" s="48"/>
      <c r="L125" s="56">
        <v>215714</v>
      </c>
      <c r="M125" s="56">
        <v>10000</v>
      </c>
      <c r="N125" s="56">
        <v>10000</v>
      </c>
      <c r="O125" s="56">
        <v>18434</v>
      </c>
      <c r="P125" s="155">
        <v>0</v>
      </c>
      <c r="Q125" s="155">
        <f t="shared" si="5"/>
        <v>184.34</v>
      </c>
    </row>
    <row r="126" spans="8:17" ht="15">
      <c r="H126" s="49">
        <v>329</v>
      </c>
      <c r="I126" s="48" t="s">
        <v>29</v>
      </c>
      <c r="J126" s="48"/>
      <c r="K126" s="48"/>
      <c r="L126" s="56">
        <f>AVERAGE(L127+L128+L129+L130+L131+L132)</f>
        <v>1109834</v>
      </c>
      <c r="M126" s="56">
        <f>SUM(M127+M128+M129+M130+M131+M132)</f>
        <v>1255000</v>
      </c>
      <c r="N126" s="56">
        <v>1255000</v>
      </c>
      <c r="O126" s="56">
        <f>AVERAGE(O127+O128+O129+O130+O131+O132)</f>
        <v>1169016</v>
      </c>
      <c r="P126" s="155">
        <f t="shared" si="4"/>
        <v>105.33250918605846</v>
      </c>
      <c r="Q126" s="155">
        <f t="shared" si="5"/>
        <v>93.14868525896415</v>
      </c>
    </row>
    <row r="127" spans="8:17" ht="15">
      <c r="H127" s="49">
        <v>3291</v>
      </c>
      <c r="I127" s="48" t="s">
        <v>135</v>
      </c>
      <c r="J127" s="48"/>
      <c r="K127" s="48"/>
      <c r="L127" s="56">
        <v>58741</v>
      </c>
      <c r="M127" s="56">
        <v>40000</v>
      </c>
      <c r="N127" s="56">
        <v>40000</v>
      </c>
      <c r="O127" s="56">
        <v>51580</v>
      </c>
      <c r="P127" s="155">
        <f t="shared" si="4"/>
        <v>87.80919630241229</v>
      </c>
      <c r="Q127" s="155">
        <f t="shared" si="5"/>
        <v>128.95000000000002</v>
      </c>
    </row>
    <row r="128" spans="8:17" ht="15">
      <c r="H128" s="49">
        <v>3292</v>
      </c>
      <c r="I128" s="48" t="s">
        <v>147</v>
      </c>
      <c r="J128" s="48"/>
      <c r="K128" s="48"/>
      <c r="L128" s="56">
        <v>63243</v>
      </c>
      <c r="M128" s="56">
        <v>24000</v>
      </c>
      <c r="N128" s="56">
        <v>24000</v>
      </c>
      <c r="O128" s="56">
        <v>24452</v>
      </c>
      <c r="P128" s="155">
        <f t="shared" si="4"/>
        <v>38.66356750944769</v>
      </c>
      <c r="Q128" s="155">
        <f t="shared" si="5"/>
        <v>101.88333333333333</v>
      </c>
    </row>
    <row r="129" spans="8:17" ht="15">
      <c r="H129" s="49">
        <v>3293</v>
      </c>
      <c r="I129" s="48" t="s">
        <v>148</v>
      </c>
      <c r="J129" s="48"/>
      <c r="K129" s="48"/>
      <c r="L129" s="56">
        <v>180428</v>
      </c>
      <c r="M129" s="56">
        <v>161000</v>
      </c>
      <c r="N129" s="56">
        <v>161000</v>
      </c>
      <c r="O129" s="56">
        <v>165672</v>
      </c>
      <c r="P129" s="155">
        <f t="shared" si="4"/>
        <v>91.82166847717649</v>
      </c>
      <c r="Q129" s="155">
        <f t="shared" si="5"/>
        <v>102.90186335403726</v>
      </c>
    </row>
    <row r="130" spans="8:17" ht="15">
      <c r="H130" s="49">
        <v>3294</v>
      </c>
      <c r="I130" s="48" t="s">
        <v>227</v>
      </c>
      <c r="J130" s="48"/>
      <c r="K130" s="48"/>
      <c r="L130" s="56">
        <v>12323</v>
      </c>
      <c r="M130" s="56">
        <v>35000</v>
      </c>
      <c r="N130" s="56">
        <v>35000</v>
      </c>
      <c r="O130" s="56">
        <v>34601</v>
      </c>
      <c r="P130" s="155">
        <f t="shared" si="4"/>
        <v>280.7839000243447</v>
      </c>
      <c r="Q130" s="155">
        <f t="shared" si="5"/>
        <v>98.86</v>
      </c>
    </row>
    <row r="131" spans="8:17" ht="15">
      <c r="H131" s="49">
        <v>3295</v>
      </c>
      <c r="I131" s="48" t="s">
        <v>149</v>
      </c>
      <c r="J131" s="48"/>
      <c r="K131" s="48"/>
      <c r="L131" s="56">
        <v>3672</v>
      </c>
      <c r="M131" s="56">
        <v>5000</v>
      </c>
      <c r="N131" s="56">
        <v>5000</v>
      </c>
      <c r="O131" s="56">
        <v>7535</v>
      </c>
      <c r="P131" s="155">
        <f t="shared" si="4"/>
        <v>205.20152505446623</v>
      </c>
      <c r="Q131" s="155">
        <f t="shared" si="5"/>
        <v>150.7</v>
      </c>
    </row>
    <row r="132" spans="8:17" ht="15">
      <c r="H132" s="49">
        <v>3299</v>
      </c>
      <c r="I132" s="48" t="s">
        <v>29</v>
      </c>
      <c r="J132" s="48"/>
      <c r="K132" s="48"/>
      <c r="L132" s="56">
        <v>791427</v>
      </c>
      <c r="M132" s="56">
        <v>990000</v>
      </c>
      <c r="N132" s="56">
        <v>990000</v>
      </c>
      <c r="O132" s="56">
        <v>885176</v>
      </c>
      <c r="P132" s="155">
        <f t="shared" si="4"/>
        <v>111.84556503632047</v>
      </c>
      <c r="Q132" s="155">
        <f t="shared" si="5"/>
        <v>89.41171717171717</v>
      </c>
    </row>
    <row r="133" spans="8:17" ht="15">
      <c r="H133" s="75">
        <v>34</v>
      </c>
      <c r="I133" s="135" t="s">
        <v>150</v>
      </c>
      <c r="J133" s="135"/>
      <c r="K133" s="48"/>
      <c r="L133" s="56">
        <v>129830</v>
      </c>
      <c r="M133" s="56">
        <f>SUM(M134)</f>
        <v>123000</v>
      </c>
      <c r="N133" s="56">
        <v>123000</v>
      </c>
      <c r="O133" s="56">
        <f>SUM(O134)</f>
        <v>140665</v>
      </c>
      <c r="P133" s="155">
        <f t="shared" si="4"/>
        <v>108.34552876838943</v>
      </c>
      <c r="Q133" s="155">
        <f t="shared" si="5"/>
        <v>114.36178861788618</v>
      </c>
    </row>
    <row r="134" spans="8:17" ht="15">
      <c r="H134" s="49">
        <v>343</v>
      </c>
      <c r="I134" s="48" t="s">
        <v>30</v>
      </c>
      <c r="J134" s="48"/>
      <c r="K134" s="48"/>
      <c r="L134" s="56">
        <f>AVERAGE(L135+L136+L137)</f>
        <v>129829</v>
      </c>
      <c r="M134" s="56">
        <f>SUM(M135+M136+M137)</f>
        <v>123000</v>
      </c>
      <c r="N134" s="56">
        <v>123000</v>
      </c>
      <c r="O134" s="56">
        <f>SUM(O135+O136+O137)</f>
        <v>140665</v>
      </c>
      <c r="P134" s="155">
        <v>0</v>
      </c>
      <c r="Q134" s="155">
        <v>0</v>
      </c>
    </row>
    <row r="135" spans="8:17" ht="15">
      <c r="H135" s="49">
        <v>3431</v>
      </c>
      <c r="I135" s="48" t="s">
        <v>103</v>
      </c>
      <c r="J135" s="48"/>
      <c r="K135" s="48"/>
      <c r="L135" s="56">
        <v>123239</v>
      </c>
      <c r="M135" s="56">
        <v>108000</v>
      </c>
      <c r="N135" s="56">
        <v>108000</v>
      </c>
      <c r="O135" s="56">
        <v>123665</v>
      </c>
      <c r="P135" s="155">
        <f t="shared" si="4"/>
        <v>100.34566979608728</v>
      </c>
      <c r="Q135" s="155">
        <f t="shared" si="5"/>
        <v>114.50462962962963</v>
      </c>
    </row>
    <row r="136" spans="8:17" ht="15">
      <c r="H136" s="49">
        <v>3433</v>
      </c>
      <c r="I136" s="48" t="s">
        <v>151</v>
      </c>
      <c r="J136" s="48"/>
      <c r="K136" s="48"/>
      <c r="L136" s="56">
        <v>5860</v>
      </c>
      <c r="M136" s="56">
        <v>2000</v>
      </c>
      <c r="N136" s="56">
        <v>2000</v>
      </c>
      <c r="O136" s="56">
        <v>2118</v>
      </c>
      <c r="P136" s="155">
        <f t="shared" si="4"/>
        <v>36.14334470989761</v>
      </c>
      <c r="Q136" s="155">
        <f t="shared" si="5"/>
        <v>105.89999999999999</v>
      </c>
    </row>
    <row r="137" spans="8:17" ht="15">
      <c r="H137" s="49">
        <v>3434</v>
      </c>
      <c r="I137" s="48" t="s">
        <v>249</v>
      </c>
      <c r="J137" s="48"/>
      <c r="K137" s="48"/>
      <c r="L137" s="56">
        <v>730</v>
      </c>
      <c r="M137" s="56">
        <v>13000</v>
      </c>
      <c r="N137" s="56">
        <v>13000</v>
      </c>
      <c r="O137" s="56">
        <v>14882</v>
      </c>
      <c r="P137" s="155">
        <v>0</v>
      </c>
      <c r="Q137" s="155">
        <f t="shared" si="5"/>
        <v>114.47692307692307</v>
      </c>
    </row>
    <row r="138" spans="8:17" ht="15">
      <c r="H138" s="75">
        <v>36</v>
      </c>
      <c r="I138" s="523" t="s">
        <v>43</v>
      </c>
      <c r="J138" s="523"/>
      <c r="K138" s="523"/>
      <c r="L138" s="56">
        <f aca="true" t="shared" si="6" ref="L138:O139">ABS(L139)</f>
        <v>519963</v>
      </c>
      <c r="M138" s="56">
        <v>730000</v>
      </c>
      <c r="N138" s="56">
        <v>730000</v>
      </c>
      <c r="O138" s="56">
        <f t="shared" si="6"/>
        <v>716988</v>
      </c>
      <c r="P138" s="155">
        <f t="shared" si="4"/>
        <v>137.8921192469464</v>
      </c>
      <c r="Q138" s="155">
        <f t="shared" si="5"/>
        <v>98.21753424657534</v>
      </c>
    </row>
    <row r="139" spans="8:17" ht="15">
      <c r="H139" s="49">
        <v>363</v>
      </c>
      <c r="I139" s="48" t="s">
        <v>221</v>
      </c>
      <c r="J139" s="48"/>
      <c r="K139" s="48"/>
      <c r="L139" s="56">
        <f t="shared" si="6"/>
        <v>519963</v>
      </c>
      <c r="M139" s="56">
        <v>730000</v>
      </c>
      <c r="N139" s="56">
        <v>730000</v>
      </c>
      <c r="O139" s="56">
        <f t="shared" si="6"/>
        <v>716988</v>
      </c>
      <c r="P139" s="155">
        <f t="shared" si="4"/>
        <v>137.8921192469464</v>
      </c>
      <c r="Q139" s="155">
        <f t="shared" si="5"/>
        <v>98.21753424657534</v>
      </c>
    </row>
    <row r="140" spans="8:17" ht="15">
      <c r="H140" s="49">
        <v>3631</v>
      </c>
      <c r="I140" s="48" t="s">
        <v>104</v>
      </c>
      <c r="J140" s="48"/>
      <c r="K140" s="48"/>
      <c r="L140" s="78">
        <v>519963</v>
      </c>
      <c r="M140" s="78">
        <v>730000</v>
      </c>
      <c r="N140" s="78">
        <v>730000</v>
      </c>
      <c r="O140" s="78">
        <v>716988</v>
      </c>
      <c r="P140" s="156">
        <f t="shared" si="4"/>
        <v>137.8921192469464</v>
      </c>
      <c r="Q140" s="156">
        <f t="shared" si="5"/>
        <v>98.21753424657534</v>
      </c>
    </row>
    <row r="141" spans="8:17" ht="15">
      <c r="H141" s="113">
        <v>37</v>
      </c>
      <c r="I141" s="524" t="s">
        <v>58</v>
      </c>
      <c r="J141" s="525"/>
      <c r="K141" s="525"/>
      <c r="L141" s="157">
        <f>ABS(L143)</f>
        <v>350800</v>
      </c>
      <c r="M141" s="78">
        <v>495000</v>
      </c>
      <c r="N141" s="78">
        <v>495000</v>
      </c>
      <c r="O141" s="157">
        <f>ABS(O143+N145)</f>
        <v>497531</v>
      </c>
      <c r="P141" s="163">
        <f t="shared" si="4"/>
        <v>141.82753705815279</v>
      </c>
      <c r="Q141" s="156">
        <f t="shared" si="5"/>
        <v>100.51131313131314</v>
      </c>
    </row>
    <row r="142" spans="8:17" ht="9" customHeight="1">
      <c r="H142" s="54"/>
      <c r="I142" s="526"/>
      <c r="J142" s="527"/>
      <c r="K142" s="527"/>
      <c r="L142" s="158"/>
      <c r="M142" s="61"/>
      <c r="N142" s="61"/>
      <c r="O142" s="158"/>
      <c r="P142" s="162"/>
      <c r="Q142" s="150"/>
    </row>
    <row r="143" spans="8:17" ht="15">
      <c r="H143" s="49">
        <v>372</v>
      </c>
      <c r="I143" s="528" t="s">
        <v>32</v>
      </c>
      <c r="J143" s="528"/>
      <c r="K143" s="528"/>
      <c r="L143" s="61">
        <v>350800</v>
      </c>
      <c r="M143" s="61">
        <v>495000</v>
      </c>
      <c r="N143" s="61">
        <v>495000</v>
      </c>
      <c r="O143" s="61">
        <f>ABS(O144+O145)</f>
        <v>497531</v>
      </c>
      <c r="P143" s="150">
        <f t="shared" si="4"/>
        <v>141.82753705815279</v>
      </c>
      <c r="Q143" s="150">
        <f t="shared" si="5"/>
        <v>100.51131313131314</v>
      </c>
    </row>
    <row r="144" spans="8:17" ht="15">
      <c r="H144" s="49">
        <v>3721</v>
      </c>
      <c r="I144" s="77" t="s">
        <v>105</v>
      </c>
      <c r="J144" s="76"/>
      <c r="K144" s="76"/>
      <c r="L144" s="56">
        <v>342250</v>
      </c>
      <c r="M144" s="56">
        <v>495000</v>
      </c>
      <c r="N144" s="56">
        <v>495000</v>
      </c>
      <c r="O144" s="56">
        <v>497531</v>
      </c>
      <c r="P144" s="155">
        <f t="shared" si="4"/>
        <v>145.3706355003652</v>
      </c>
      <c r="Q144" s="155">
        <f t="shared" si="5"/>
        <v>100.51131313131314</v>
      </c>
    </row>
    <row r="145" spans="8:17" ht="15">
      <c r="H145" s="49">
        <v>3722</v>
      </c>
      <c r="I145" s="77" t="s">
        <v>269</v>
      </c>
      <c r="J145" s="76"/>
      <c r="K145" s="76"/>
      <c r="L145" s="56">
        <v>8550</v>
      </c>
      <c r="M145" s="56">
        <v>0</v>
      </c>
      <c r="N145" s="56">
        <v>0</v>
      </c>
      <c r="O145" s="56">
        <v>0</v>
      </c>
      <c r="P145" s="155"/>
      <c r="Q145" s="155"/>
    </row>
    <row r="146" spans="8:17" ht="15">
      <c r="H146" s="75">
        <v>38</v>
      </c>
      <c r="I146" s="474" t="s">
        <v>174</v>
      </c>
      <c r="J146" s="135"/>
      <c r="K146" s="135"/>
      <c r="L146" s="106">
        <f>AVERAGE(L147+L149)</f>
        <v>1512508</v>
      </c>
      <c r="M146" s="106">
        <v>1230000</v>
      </c>
      <c r="N146" s="106">
        <v>1230000</v>
      </c>
      <c r="O146" s="106">
        <f>AVERAGE(O147+O149)</f>
        <v>1232713</v>
      </c>
      <c r="P146" s="155">
        <f t="shared" si="4"/>
        <v>81.50125486939574</v>
      </c>
      <c r="Q146" s="155">
        <f t="shared" si="5"/>
        <v>100.22056910569106</v>
      </c>
    </row>
    <row r="147" spans="8:17" ht="15">
      <c r="H147" s="49">
        <v>381</v>
      </c>
      <c r="I147" s="50" t="s">
        <v>152</v>
      </c>
      <c r="J147" s="48"/>
      <c r="K147" s="48"/>
      <c r="L147" s="56">
        <f>AVERAGE(L148)</f>
        <v>1212508</v>
      </c>
      <c r="M147" s="56">
        <v>1230000</v>
      </c>
      <c r="N147" s="56">
        <v>1230000</v>
      </c>
      <c r="O147" s="56">
        <f>AVERAGE(O148)</f>
        <v>1232713</v>
      </c>
      <c r="P147" s="155">
        <f t="shared" si="4"/>
        <v>101.66638075790016</v>
      </c>
      <c r="Q147" s="155">
        <f t="shared" si="5"/>
        <v>100.22056910569106</v>
      </c>
    </row>
    <row r="148" spans="8:17" ht="15">
      <c r="H148" s="49">
        <v>3811</v>
      </c>
      <c r="I148" s="50" t="s">
        <v>175</v>
      </c>
      <c r="J148" s="48"/>
      <c r="K148" s="48"/>
      <c r="L148" s="56">
        <v>1212508</v>
      </c>
      <c r="M148" s="56">
        <v>1230000</v>
      </c>
      <c r="N148" s="56">
        <v>1230000</v>
      </c>
      <c r="O148" s="56">
        <v>1232713</v>
      </c>
      <c r="P148" s="155">
        <f t="shared" si="4"/>
        <v>101.66638075790016</v>
      </c>
      <c r="Q148" s="155">
        <f t="shared" si="5"/>
        <v>100.22056910569106</v>
      </c>
    </row>
    <row r="149" spans="8:17" ht="15">
      <c r="H149" s="473">
        <v>386</v>
      </c>
      <c r="I149" s="107" t="s">
        <v>79</v>
      </c>
      <c r="J149" s="107"/>
      <c r="K149" s="52"/>
      <c r="L149" s="56">
        <f>SUM(L150)</f>
        <v>300000</v>
      </c>
      <c r="M149" s="56">
        <v>0</v>
      </c>
      <c r="N149" s="56">
        <v>0</v>
      </c>
      <c r="O149" s="56">
        <f>SUM(O150)</f>
        <v>0</v>
      </c>
      <c r="P149" s="155">
        <f t="shared" si="4"/>
        <v>0</v>
      </c>
      <c r="Q149" s="155" t="e">
        <f t="shared" si="5"/>
        <v>#DIV/0!</v>
      </c>
    </row>
    <row r="150" spans="8:17" ht="15">
      <c r="H150" s="473">
        <v>3861</v>
      </c>
      <c r="I150" s="107" t="s">
        <v>79</v>
      </c>
      <c r="J150" s="107"/>
      <c r="K150" s="52"/>
      <c r="L150" s="56">
        <v>300000</v>
      </c>
      <c r="M150" s="56">
        <v>0</v>
      </c>
      <c r="N150" s="56">
        <v>0</v>
      </c>
      <c r="O150" s="56">
        <v>0</v>
      </c>
      <c r="P150" s="155">
        <f t="shared" si="4"/>
        <v>0</v>
      </c>
      <c r="Q150" s="155" t="e">
        <f t="shared" si="5"/>
        <v>#DIV/0!</v>
      </c>
    </row>
    <row r="151" spans="8:17" ht="15">
      <c r="H151" s="114">
        <v>4</v>
      </c>
      <c r="I151" s="112" t="s">
        <v>5</v>
      </c>
      <c r="J151" s="90"/>
      <c r="K151" s="90"/>
      <c r="L151" s="93">
        <f>AVERAGE(L152+L158+L174)</f>
        <v>3512553</v>
      </c>
      <c r="M151" s="93">
        <f>SUM(M152+M158+M174)</f>
        <v>8496000</v>
      </c>
      <c r="N151" s="93">
        <f>SUM(N152+N158+N174)</f>
        <v>8496000</v>
      </c>
      <c r="O151" s="93">
        <f>AVERAGE(O152+O158+O174)</f>
        <v>5256638</v>
      </c>
      <c r="P151" s="160">
        <f>AVERAGE(O151/L151*100)</f>
        <v>149.65291626916377</v>
      </c>
      <c r="Q151" s="160">
        <f>AVERAGE(O151/N151*100)</f>
        <v>61.87191619585687</v>
      </c>
    </row>
    <row r="152" spans="8:17" ht="15">
      <c r="H152" s="75">
        <v>41</v>
      </c>
      <c r="I152" s="474" t="s">
        <v>35</v>
      </c>
      <c r="J152" s="135"/>
      <c r="K152" s="135"/>
      <c r="L152" s="56">
        <f>AVERAGE(L153+L155)</f>
        <v>946849</v>
      </c>
      <c r="M152" s="56">
        <f>SUM(M153+M155)</f>
        <v>535000</v>
      </c>
      <c r="N152" s="56">
        <f>SUM(N153+N155)</f>
        <v>535000</v>
      </c>
      <c r="O152" s="56">
        <f>AVERAGE(O153+O155)</f>
        <v>661876</v>
      </c>
      <c r="P152" s="155">
        <f>AVERAGE(O152/L152*100)</f>
        <v>69.90301515870007</v>
      </c>
      <c r="Q152" s="155">
        <f>AVERAGE(O152/N152*100)</f>
        <v>123.71514018691589</v>
      </c>
    </row>
    <row r="153" spans="8:17" ht="15">
      <c r="H153" s="49">
        <v>411</v>
      </c>
      <c r="I153" s="50" t="s">
        <v>59</v>
      </c>
      <c r="J153" s="48"/>
      <c r="K153" s="48"/>
      <c r="L153" s="56">
        <f>AVERAGE(L154)</f>
        <v>512494</v>
      </c>
      <c r="M153" s="56">
        <v>165000</v>
      </c>
      <c r="N153" s="56">
        <v>165000</v>
      </c>
      <c r="O153" s="56">
        <f>AVERAGE(O154)</f>
        <v>162494</v>
      </c>
      <c r="P153" s="155">
        <f aca="true" t="shared" si="7" ref="P153:P176">AVERAGE(O153/L153*100)</f>
        <v>31.706517539717538</v>
      </c>
      <c r="Q153" s="155">
        <f aca="true" t="shared" si="8" ref="Q153:Q176">AVERAGE(O153/N153*100)</f>
        <v>98.48121212121212</v>
      </c>
    </row>
    <row r="154" spans="8:17" ht="15">
      <c r="H154" s="49">
        <v>4111</v>
      </c>
      <c r="I154" s="50" t="s">
        <v>155</v>
      </c>
      <c r="J154" s="48"/>
      <c r="K154" s="48"/>
      <c r="L154" s="56">
        <v>512494</v>
      </c>
      <c r="M154" s="56">
        <v>165000</v>
      </c>
      <c r="N154" s="56">
        <v>165000</v>
      </c>
      <c r="O154" s="56">
        <v>162494</v>
      </c>
      <c r="P154" s="155">
        <f t="shared" si="7"/>
        <v>31.706517539717538</v>
      </c>
      <c r="Q154" s="155">
        <f t="shared" si="8"/>
        <v>98.48121212121212</v>
      </c>
    </row>
    <row r="155" spans="8:17" ht="15">
      <c r="H155" s="49">
        <v>412</v>
      </c>
      <c r="I155" s="50" t="s">
        <v>217</v>
      </c>
      <c r="J155" s="48"/>
      <c r="K155" s="48"/>
      <c r="L155" s="56">
        <f>ABS(L157)</f>
        <v>434355</v>
      </c>
      <c r="M155" s="56">
        <v>370000</v>
      </c>
      <c r="N155" s="56">
        <v>370000</v>
      </c>
      <c r="O155" s="56">
        <f>ABS(O157+O156)</f>
        <v>499382</v>
      </c>
      <c r="P155" s="155">
        <f t="shared" si="7"/>
        <v>114.97093391350393</v>
      </c>
      <c r="Q155" s="155">
        <f t="shared" si="8"/>
        <v>134.9681081081081</v>
      </c>
    </row>
    <row r="156" spans="8:17" ht="15">
      <c r="H156" s="49">
        <v>4124</v>
      </c>
      <c r="I156" s="50" t="s">
        <v>708</v>
      </c>
      <c r="J156" s="48"/>
      <c r="K156" s="48"/>
      <c r="L156" s="56">
        <v>0</v>
      </c>
      <c r="M156" s="56">
        <v>120000</v>
      </c>
      <c r="N156" s="56">
        <v>120000</v>
      </c>
      <c r="O156" s="56">
        <v>101250</v>
      </c>
      <c r="P156" s="155"/>
      <c r="Q156" s="155"/>
    </row>
    <row r="157" spans="8:17" ht="15">
      <c r="H157" s="49">
        <v>4126</v>
      </c>
      <c r="I157" s="50" t="s">
        <v>198</v>
      </c>
      <c r="J157" s="48"/>
      <c r="K157" s="48"/>
      <c r="L157" s="56">
        <v>434355</v>
      </c>
      <c r="M157" s="56">
        <v>250000</v>
      </c>
      <c r="N157" s="56">
        <v>250000</v>
      </c>
      <c r="O157" s="56">
        <v>398132</v>
      </c>
      <c r="P157" s="155">
        <f t="shared" si="7"/>
        <v>91.66050810972591</v>
      </c>
      <c r="Q157" s="155">
        <f t="shared" si="8"/>
        <v>159.2528</v>
      </c>
    </row>
    <row r="158" spans="8:17" ht="15">
      <c r="H158" s="75">
        <v>42</v>
      </c>
      <c r="I158" s="521" t="s">
        <v>36</v>
      </c>
      <c r="J158" s="521"/>
      <c r="K158" s="521"/>
      <c r="L158" s="56">
        <v>2473324</v>
      </c>
      <c r="M158" s="56">
        <f>ABS(M159+M163+M168+M170+M166)</f>
        <v>7456000</v>
      </c>
      <c r="N158" s="56">
        <f>ABS(N159+N163+N168+N170+N166)</f>
        <v>7456000</v>
      </c>
      <c r="O158" s="56">
        <f>ABS(O159+O163+O168+O170+O166)</f>
        <v>3576272</v>
      </c>
      <c r="P158" s="155">
        <f t="shared" si="7"/>
        <v>144.5937531839743</v>
      </c>
      <c r="Q158" s="155">
        <f t="shared" si="8"/>
        <v>47.96502145922747</v>
      </c>
    </row>
    <row r="159" spans="8:17" ht="15">
      <c r="H159" s="49">
        <v>421</v>
      </c>
      <c r="I159" s="529" t="s">
        <v>216</v>
      </c>
      <c r="J159" s="529"/>
      <c r="K159" s="529"/>
      <c r="L159" s="56">
        <f>AVERAGE(L160+L161+L162)</f>
        <v>1999488</v>
      </c>
      <c r="M159" s="56">
        <v>6466000</v>
      </c>
      <c r="N159" s="56">
        <v>6466000</v>
      </c>
      <c r="O159" s="56">
        <f>AVERAGE(O160+O161+O162)</f>
        <v>2816979</v>
      </c>
      <c r="P159" s="155">
        <f t="shared" si="7"/>
        <v>140.88501656424043</v>
      </c>
      <c r="Q159" s="155">
        <f t="shared" si="8"/>
        <v>43.56602227033714</v>
      </c>
    </row>
    <row r="160" spans="8:17" ht="15">
      <c r="H160" s="49">
        <v>4212</v>
      </c>
      <c r="I160" s="49" t="s">
        <v>215</v>
      </c>
      <c r="J160" s="49"/>
      <c r="K160" s="49"/>
      <c r="L160" s="56">
        <v>313470</v>
      </c>
      <c r="M160" s="56">
        <v>1250000</v>
      </c>
      <c r="N160" s="56">
        <v>1250000</v>
      </c>
      <c r="O160" s="56">
        <v>0</v>
      </c>
      <c r="P160" s="155">
        <f t="shared" si="7"/>
        <v>0</v>
      </c>
      <c r="Q160" s="155">
        <f t="shared" si="8"/>
        <v>0</v>
      </c>
    </row>
    <row r="161" spans="8:17" ht="15">
      <c r="H161" s="49">
        <v>4213</v>
      </c>
      <c r="I161" s="49" t="s">
        <v>214</v>
      </c>
      <c r="J161" s="49"/>
      <c r="K161" s="49"/>
      <c r="L161" s="56">
        <v>403052</v>
      </c>
      <c r="M161" s="56">
        <v>810000</v>
      </c>
      <c r="N161" s="56">
        <v>810000</v>
      </c>
      <c r="O161" s="56">
        <v>469634</v>
      </c>
      <c r="P161" s="155">
        <f t="shared" si="7"/>
        <v>116.51945654654983</v>
      </c>
      <c r="Q161" s="155">
        <f t="shared" si="8"/>
        <v>57.9795061728395</v>
      </c>
    </row>
    <row r="162" spans="8:17" ht="15">
      <c r="H162" s="49">
        <v>4214</v>
      </c>
      <c r="I162" s="49" t="s">
        <v>176</v>
      </c>
      <c r="J162" s="49"/>
      <c r="K162" s="49"/>
      <c r="L162" s="56">
        <v>1282966</v>
      </c>
      <c r="M162" s="56">
        <v>4406000</v>
      </c>
      <c r="N162" s="56">
        <v>4406000</v>
      </c>
      <c r="O162" s="56">
        <v>2347345</v>
      </c>
      <c r="P162" s="155">
        <f t="shared" si="7"/>
        <v>182.96237000824652</v>
      </c>
      <c r="Q162" s="155">
        <f t="shared" si="8"/>
        <v>53.27610077167498</v>
      </c>
    </row>
    <row r="163" spans="8:17" ht="15">
      <c r="H163" s="49">
        <v>422</v>
      </c>
      <c r="I163" s="50" t="s">
        <v>156</v>
      </c>
      <c r="J163" s="48"/>
      <c r="K163" s="48"/>
      <c r="L163" s="56">
        <f>ABS(L164+L165)</f>
        <v>164426</v>
      </c>
      <c r="M163" s="56">
        <v>391000</v>
      </c>
      <c r="N163" s="56">
        <v>391000</v>
      </c>
      <c r="O163" s="56">
        <f>ABS(O164+O165)</f>
        <v>379043</v>
      </c>
      <c r="P163" s="155">
        <f t="shared" si="7"/>
        <v>230.52497780156423</v>
      </c>
      <c r="Q163" s="155">
        <f t="shared" si="8"/>
        <v>96.94194373401534</v>
      </c>
    </row>
    <row r="164" spans="8:17" ht="15">
      <c r="H164" s="49">
        <v>4221</v>
      </c>
      <c r="I164" s="50" t="s">
        <v>159</v>
      </c>
      <c r="J164" s="48"/>
      <c r="K164" s="48"/>
      <c r="L164" s="56">
        <v>9505</v>
      </c>
      <c r="M164" s="56">
        <v>11000</v>
      </c>
      <c r="N164" s="56">
        <v>11000</v>
      </c>
      <c r="O164" s="56">
        <v>9100</v>
      </c>
      <c r="P164" s="155">
        <f t="shared" si="7"/>
        <v>95.73908469226723</v>
      </c>
      <c r="Q164" s="155">
        <f t="shared" si="8"/>
        <v>82.72727272727273</v>
      </c>
    </row>
    <row r="165" spans="8:17" ht="15">
      <c r="H165" s="49">
        <v>4227</v>
      </c>
      <c r="I165" s="50" t="s">
        <v>153</v>
      </c>
      <c r="J165" s="48"/>
      <c r="K165" s="48"/>
      <c r="L165" s="56">
        <v>154921</v>
      </c>
      <c r="M165" s="56">
        <v>380000</v>
      </c>
      <c r="N165" s="56">
        <v>380000</v>
      </c>
      <c r="O165" s="56">
        <v>369943</v>
      </c>
      <c r="P165" s="155">
        <v>0</v>
      </c>
      <c r="Q165" s="155">
        <v>0</v>
      </c>
    </row>
    <row r="166" spans="8:17" ht="15">
      <c r="H166" s="49">
        <v>423</v>
      </c>
      <c r="I166" s="50" t="s">
        <v>707</v>
      </c>
      <c r="J166" s="48"/>
      <c r="K166" s="48"/>
      <c r="L166" s="56">
        <v>178910</v>
      </c>
      <c r="M166" s="56">
        <v>0</v>
      </c>
      <c r="N166" s="56">
        <v>0</v>
      </c>
      <c r="O166" s="56">
        <f>SUM(O167)</f>
        <v>0</v>
      </c>
      <c r="P166" s="155">
        <v>0</v>
      </c>
      <c r="Q166" s="155">
        <v>0</v>
      </c>
    </row>
    <row r="167" spans="8:17" ht="15">
      <c r="H167" s="49">
        <v>4231</v>
      </c>
      <c r="I167" s="50" t="s">
        <v>267</v>
      </c>
      <c r="J167" s="48"/>
      <c r="K167" s="48"/>
      <c r="L167" s="56">
        <v>178910</v>
      </c>
      <c r="M167" s="56">
        <v>0</v>
      </c>
      <c r="N167" s="56">
        <v>0</v>
      </c>
      <c r="O167" s="56">
        <v>0</v>
      </c>
      <c r="P167" s="155">
        <v>0</v>
      </c>
      <c r="Q167" s="155">
        <v>0</v>
      </c>
    </row>
    <row r="168" spans="8:17" ht="15">
      <c r="H168" s="49">
        <v>424</v>
      </c>
      <c r="I168" s="542" t="s">
        <v>39</v>
      </c>
      <c r="J168" s="542"/>
      <c r="K168" s="542"/>
      <c r="L168" s="56">
        <f>ABS(L169)</f>
        <v>24000</v>
      </c>
      <c r="M168" s="56">
        <v>24000</v>
      </c>
      <c r="N168" s="56">
        <v>24000</v>
      </c>
      <c r="O168" s="56">
        <f>ABS(O169)</f>
        <v>24000</v>
      </c>
      <c r="P168" s="155">
        <f t="shared" si="7"/>
        <v>100</v>
      </c>
      <c r="Q168" s="155">
        <f t="shared" si="8"/>
        <v>100</v>
      </c>
    </row>
    <row r="169" spans="8:17" ht="15">
      <c r="H169" s="49">
        <v>4241</v>
      </c>
      <c r="I169" s="531" t="s">
        <v>160</v>
      </c>
      <c r="J169" s="532"/>
      <c r="K169" s="533"/>
      <c r="L169" s="56">
        <v>24000</v>
      </c>
      <c r="M169" s="56">
        <v>24000</v>
      </c>
      <c r="N169" s="56">
        <v>24000</v>
      </c>
      <c r="O169" s="56">
        <v>24000</v>
      </c>
      <c r="P169" s="155">
        <f t="shared" si="7"/>
        <v>100</v>
      </c>
      <c r="Q169" s="155">
        <f t="shared" si="8"/>
        <v>100</v>
      </c>
    </row>
    <row r="170" spans="8:17" ht="15">
      <c r="H170" s="49">
        <v>426</v>
      </c>
      <c r="I170" s="50" t="s">
        <v>40</v>
      </c>
      <c r="J170" s="48"/>
      <c r="K170" s="48"/>
      <c r="L170" s="56">
        <v>106500</v>
      </c>
      <c r="M170" s="56">
        <v>575000</v>
      </c>
      <c r="N170" s="56">
        <v>575000</v>
      </c>
      <c r="O170" s="56">
        <f>AVERAGE(O171+O172+O173)</f>
        <v>356250</v>
      </c>
      <c r="P170" s="155">
        <f t="shared" si="7"/>
        <v>334.50704225352115</v>
      </c>
      <c r="Q170" s="155">
        <f t="shared" si="8"/>
        <v>61.95652173913043</v>
      </c>
    </row>
    <row r="171" spans="8:17" ht="15">
      <c r="H171" s="49">
        <v>4262</v>
      </c>
      <c r="I171" s="50" t="s">
        <v>243</v>
      </c>
      <c r="J171" s="48"/>
      <c r="K171" s="48"/>
      <c r="L171" s="56">
        <v>7500</v>
      </c>
      <c r="M171" s="56">
        <v>30000</v>
      </c>
      <c r="N171" s="56">
        <v>30000</v>
      </c>
      <c r="O171" s="56">
        <v>0</v>
      </c>
      <c r="P171" s="155">
        <f t="shared" si="7"/>
        <v>0</v>
      </c>
      <c r="Q171" s="155">
        <f t="shared" si="8"/>
        <v>0</v>
      </c>
    </row>
    <row r="172" spans="8:17" ht="15">
      <c r="H172" s="49">
        <v>4263</v>
      </c>
      <c r="I172" s="48" t="s">
        <v>157</v>
      </c>
      <c r="J172" s="48"/>
      <c r="K172" s="48"/>
      <c r="L172" s="56">
        <v>99000</v>
      </c>
      <c r="M172" s="56">
        <v>280000</v>
      </c>
      <c r="N172" s="56">
        <v>280000</v>
      </c>
      <c r="O172" s="56">
        <v>190000</v>
      </c>
      <c r="P172" s="155">
        <f t="shared" si="7"/>
        <v>191.91919191919192</v>
      </c>
      <c r="Q172" s="155">
        <f t="shared" si="8"/>
        <v>67.85714285714286</v>
      </c>
    </row>
    <row r="173" spans="8:17" ht="15">
      <c r="H173" s="49">
        <v>4264</v>
      </c>
      <c r="I173" s="48" t="s">
        <v>250</v>
      </c>
      <c r="J173" s="48"/>
      <c r="K173" s="48"/>
      <c r="L173" s="56">
        <v>0</v>
      </c>
      <c r="M173" s="56">
        <v>265000</v>
      </c>
      <c r="N173" s="56">
        <v>265000</v>
      </c>
      <c r="O173" s="56">
        <v>166250</v>
      </c>
      <c r="P173" s="155">
        <v>0</v>
      </c>
      <c r="Q173" s="155">
        <v>0</v>
      </c>
    </row>
    <row r="174" spans="8:17" ht="15">
      <c r="H174" s="75">
        <v>45</v>
      </c>
      <c r="I174" s="521" t="s">
        <v>41</v>
      </c>
      <c r="J174" s="521"/>
      <c r="K174" s="521"/>
      <c r="L174" s="56">
        <f>AVERAGE(L175)</f>
        <v>92380</v>
      </c>
      <c r="M174" s="56">
        <f>SUM(M175)</f>
        <v>505000</v>
      </c>
      <c r="N174" s="56">
        <f>SUM(N175)</f>
        <v>505000</v>
      </c>
      <c r="O174" s="56">
        <f>AVERAGE(O175)</f>
        <v>1018490</v>
      </c>
      <c r="P174" s="155">
        <f t="shared" si="7"/>
        <v>1102.500541242693</v>
      </c>
      <c r="Q174" s="155">
        <f t="shared" si="8"/>
        <v>201.68118811881186</v>
      </c>
    </row>
    <row r="175" spans="8:17" ht="15">
      <c r="H175" s="49">
        <v>451</v>
      </c>
      <c r="I175" s="50" t="s">
        <v>42</v>
      </c>
      <c r="J175" s="48"/>
      <c r="K175" s="48"/>
      <c r="L175" s="56">
        <f>AVERAGE(L176)</f>
        <v>92380</v>
      </c>
      <c r="M175" s="56">
        <v>505000</v>
      </c>
      <c r="N175" s="56">
        <v>505000</v>
      </c>
      <c r="O175" s="56">
        <f>AVERAGE(O176)</f>
        <v>1018490</v>
      </c>
      <c r="P175" s="155">
        <f t="shared" si="7"/>
        <v>1102.500541242693</v>
      </c>
      <c r="Q175" s="155">
        <f t="shared" si="8"/>
        <v>201.68118811881186</v>
      </c>
    </row>
    <row r="176" spans="8:17" ht="15">
      <c r="H176" s="49">
        <v>4511</v>
      </c>
      <c r="I176" s="50" t="s">
        <v>154</v>
      </c>
      <c r="J176" s="48"/>
      <c r="K176" s="48"/>
      <c r="L176" s="78">
        <v>92380</v>
      </c>
      <c r="M176" s="78">
        <v>505000</v>
      </c>
      <c r="N176" s="78">
        <v>505000</v>
      </c>
      <c r="O176" s="78">
        <v>1018490</v>
      </c>
      <c r="P176" s="155">
        <f t="shared" si="7"/>
        <v>1102.500541242693</v>
      </c>
      <c r="Q176" s="155">
        <f t="shared" si="8"/>
        <v>201.68118811881186</v>
      </c>
    </row>
    <row r="177" spans="8:17" ht="15">
      <c r="H177" s="102" t="s">
        <v>12</v>
      </c>
      <c r="I177" s="84"/>
      <c r="J177" s="83"/>
      <c r="K177" s="83"/>
      <c r="L177" s="100" t="s">
        <v>252</v>
      </c>
      <c r="M177" s="100" t="s">
        <v>286</v>
      </c>
      <c r="N177" s="100" t="s">
        <v>253</v>
      </c>
      <c r="O177" s="100" t="s">
        <v>252</v>
      </c>
      <c r="P177" s="100" t="s">
        <v>254</v>
      </c>
      <c r="Q177" s="100" t="s">
        <v>257</v>
      </c>
    </row>
    <row r="178" spans="8:17" ht="15">
      <c r="H178" s="103" t="s">
        <v>13</v>
      </c>
      <c r="I178" s="115" t="s">
        <v>14</v>
      </c>
      <c r="J178" s="99"/>
      <c r="K178" s="99"/>
      <c r="L178" s="85" t="s">
        <v>265</v>
      </c>
      <c r="M178" s="85" t="s">
        <v>285</v>
      </c>
      <c r="N178" s="85" t="s">
        <v>285</v>
      </c>
      <c r="O178" s="85" t="s">
        <v>285</v>
      </c>
      <c r="P178" s="149" t="s">
        <v>255</v>
      </c>
      <c r="Q178" s="149" t="s">
        <v>256</v>
      </c>
    </row>
    <row r="179" spans="8:17" ht="15">
      <c r="H179" s="109" t="s">
        <v>6</v>
      </c>
      <c r="I179" s="80"/>
      <c r="J179" s="80"/>
      <c r="K179" s="80"/>
      <c r="L179" s="122"/>
      <c r="M179" s="122"/>
      <c r="N179" s="122"/>
      <c r="O179" s="122"/>
      <c r="P179" s="122"/>
      <c r="Q179" s="122"/>
    </row>
    <row r="180" spans="8:17" ht="15">
      <c r="H180" s="114">
        <v>8</v>
      </c>
      <c r="I180" s="116" t="s">
        <v>7</v>
      </c>
      <c r="J180" s="98"/>
      <c r="K180" s="98"/>
      <c r="L180" s="91">
        <f aca="true" t="shared" si="9" ref="L180:Q181">ABS(L181)</f>
        <v>0</v>
      </c>
      <c r="M180" s="91">
        <f t="shared" si="9"/>
        <v>1500000</v>
      </c>
      <c r="N180" s="91">
        <f t="shared" si="9"/>
        <v>1500000</v>
      </c>
      <c r="O180" s="91">
        <f t="shared" si="9"/>
        <v>0</v>
      </c>
      <c r="P180" s="91">
        <f t="shared" si="9"/>
        <v>0</v>
      </c>
      <c r="Q180" s="91">
        <f t="shared" si="9"/>
        <v>0</v>
      </c>
    </row>
    <row r="181" spans="8:17" ht="15">
      <c r="H181" s="117">
        <v>84</v>
      </c>
      <c r="I181" s="476" t="s">
        <v>161</v>
      </c>
      <c r="J181" s="477"/>
      <c r="K181" s="478"/>
      <c r="L181" s="56">
        <f t="shared" si="9"/>
        <v>0</v>
      </c>
      <c r="M181" s="56">
        <f t="shared" si="9"/>
        <v>1500000</v>
      </c>
      <c r="N181" s="56">
        <f t="shared" si="9"/>
        <v>1500000</v>
      </c>
      <c r="O181" s="56">
        <f t="shared" si="9"/>
        <v>0</v>
      </c>
      <c r="P181" s="56">
        <f t="shared" si="9"/>
        <v>0</v>
      </c>
      <c r="Q181" s="56">
        <f t="shared" si="9"/>
        <v>0</v>
      </c>
    </row>
    <row r="182" spans="8:17" ht="15">
      <c r="H182" s="475">
        <v>8443</v>
      </c>
      <c r="I182" s="62" t="s">
        <v>161</v>
      </c>
      <c r="J182" s="63"/>
      <c r="K182" s="64"/>
      <c r="L182" s="56">
        <v>0</v>
      </c>
      <c r="M182" s="56">
        <v>1500000</v>
      </c>
      <c r="N182" s="56">
        <v>1500000</v>
      </c>
      <c r="O182" s="56">
        <v>0</v>
      </c>
      <c r="P182" s="56">
        <v>0</v>
      </c>
      <c r="Q182" s="56">
        <v>0</v>
      </c>
    </row>
    <row r="183" spans="8:17" ht="15" customHeight="1">
      <c r="H183" s="111" t="s">
        <v>229</v>
      </c>
      <c r="I183" s="112" t="s">
        <v>230</v>
      </c>
      <c r="J183" s="92"/>
      <c r="K183" s="92"/>
      <c r="L183" s="118">
        <v>0</v>
      </c>
      <c r="M183" s="118">
        <v>0</v>
      </c>
      <c r="N183" s="118">
        <v>0</v>
      </c>
      <c r="O183" s="118">
        <v>0</v>
      </c>
      <c r="P183" s="118">
        <v>0</v>
      </c>
      <c r="Q183" s="118">
        <v>0</v>
      </c>
    </row>
    <row r="184" spans="8:17" ht="15">
      <c r="H184" s="75">
        <v>9</v>
      </c>
      <c r="I184" s="48" t="s">
        <v>166</v>
      </c>
      <c r="J184" s="51"/>
      <c r="K184" s="51"/>
      <c r="L184" s="56">
        <v>2388425</v>
      </c>
      <c r="M184" s="56">
        <v>1876000</v>
      </c>
      <c r="N184" s="56">
        <v>1876000</v>
      </c>
      <c r="O184" s="56">
        <v>1875812</v>
      </c>
      <c r="P184" s="56">
        <v>0</v>
      </c>
      <c r="Q184" s="56">
        <v>0</v>
      </c>
    </row>
    <row r="185" spans="8:12" ht="15">
      <c r="H185" s="126"/>
      <c r="I185" s="9"/>
      <c r="J185" s="9"/>
      <c r="K185" s="125"/>
      <c r="L185" s="9"/>
    </row>
  </sheetData>
  <sheetProtection/>
  <mergeCells count="18">
    <mergeCell ref="H7:Q7"/>
    <mergeCell ref="I169:K169"/>
    <mergeCell ref="I77:K78"/>
    <mergeCell ref="A14:G14"/>
    <mergeCell ref="I62:K62"/>
    <mergeCell ref="I168:K168"/>
    <mergeCell ref="I90:K90"/>
    <mergeCell ref="I91:K91"/>
    <mergeCell ref="H1:Q2"/>
    <mergeCell ref="H4:Q5"/>
    <mergeCell ref="H6:Q6"/>
    <mergeCell ref="I174:K174"/>
    <mergeCell ref="I92:K92"/>
    <mergeCell ref="I138:K138"/>
    <mergeCell ref="I141:K142"/>
    <mergeCell ref="I143:K143"/>
    <mergeCell ref="I158:K158"/>
    <mergeCell ref="I159:K159"/>
  </mergeCells>
  <printOptions/>
  <pageMargins left="0.7" right="0.7" top="0.75" bottom="0.75" header="0.3" footer="0.3"/>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D15" sqref="AD15"/>
    </sheetView>
  </sheetViews>
  <sheetFormatPr defaultColWidth="9.140625" defaultRowHeight="15"/>
  <cols>
    <col min="12" max="12" width="9.28125" style="0" customWidth="1"/>
  </cols>
  <sheetData>
    <row r="14" ht="13.5" customHeight="1"/>
    <row r="17" ht="17.25" customHeight="1"/>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712"/>
  <sheetViews>
    <sheetView zoomScale="118" zoomScaleNormal="118" workbookViewId="0" topLeftCell="A1">
      <selection activeCell="X28" sqref="X28"/>
    </sheetView>
  </sheetViews>
  <sheetFormatPr defaultColWidth="9.140625" defaultRowHeight="15"/>
  <cols>
    <col min="1" max="1" width="0.13671875" style="0" customWidth="1"/>
    <col min="2" max="2" width="11.00390625" style="0" hidden="1" customWidth="1"/>
    <col min="3" max="8" width="1.57421875" style="0" hidden="1" customWidth="1"/>
    <col min="9" max="9" width="6.00390625" style="0" hidden="1" customWidth="1"/>
    <col min="12" max="12" width="38.7109375" style="0" customWidth="1"/>
    <col min="13" max="13" width="18.140625" style="0" customWidth="1"/>
    <col min="14" max="14" width="15.8515625" style="0" customWidth="1"/>
    <col min="15" max="15" width="11.00390625" style="0" customWidth="1"/>
  </cols>
  <sheetData>
    <row r="1" spans="1:9" ht="13.5" customHeight="1">
      <c r="A1" s="10"/>
      <c r="B1" s="14"/>
      <c r="C1" s="10"/>
      <c r="D1" s="10"/>
      <c r="E1" s="10"/>
      <c r="F1" s="10"/>
      <c r="G1" s="10"/>
      <c r="H1" s="10"/>
      <c r="I1" s="10"/>
    </row>
    <row r="2" spans="1:12" ht="12" customHeight="1">
      <c r="A2" s="552"/>
      <c r="B2" s="15"/>
      <c r="C2" s="3"/>
      <c r="D2" s="3"/>
      <c r="E2" s="3"/>
      <c r="F2" s="3"/>
      <c r="G2" s="3"/>
      <c r="H2" s="3"/>
      <c r="I2" s="3"/>
      <c r="J2" s="14" t="s">
        <v>44</v>
      </c>
      <c r="K2" s="14"/>
      <c r="L2" s="10"/>
    </row>
    <row r="3" spans="1:15" ht="13.5" customHeight="1">
      <c r="A3" s="552"/>
      <c r="B3" s="15"/>
      <c r="C3" s="3"/>
      <c r="D3" s="3"/>
      <c r="E3" s="3"/>
      <c r="F3" s="3"/>
      <c r="G3" s="3"/>
      <c r="H3" s="3"/>
      <c r="I3" s="554"/>
      <c r="J3" s="166"/>
      <c r="K3" s="167"/>
      <c r="L3" s="167"/>
      <c r="M3" s="166"/>
      <c r="N3" s="166"/>
      <c r="O3" s="166"/>
    </row>
    <row r="4" spans="1:15" ht="13.5" customHeight="1">
      <c r="A4" s="552"/>
      <c r="B4" s="553"/>
      <c r="C4" s="553"/>
      <c r="D4" s="553"/>
      <c r="E4" s="553"/>
      <c r="F4" s="553"/>
      <c r="G4" s="553"/>
      <c r="H4" s="553"/>
      <c r="I4" s="554"/>
      <c r="J4" s="168" t="s">
        <v>68</v>
      </c>
      <c r="K4" s="169" t="s">
        <v>70</v>
      </c>
      <c r="L4" s="169"/>
      <c r="M4" s="248" t="s">
        <v>393</v>
      </c>
      <c r="N4" s="248" t="s">
        <v>252</v>
      </c>
      <c r="O4" s="248" t="s">
        <v>254</v>
      </c>
    </row>
    <row r="5" spans="1:15" ht="13.5" customHeight="1">
      <c r="A5" s="41"/>
      <c r="B5" s="12"/>
      <c r="C5" s="12">
        <v>2</v>
      </c>
      <c r="D5" s="12">
        <v>3</v>
      </c>
      <c r="E5" s="12">
        <v>4</v>
      </c>
      <c r="F5" s="12">
        <v>5</v>
      </c>
      <c r="G5" s="12">
        <v>6</v>
      </c>
      <c r="H5" s="12">
        <v>7</v>
      </c>
      <c r="I5" s="12"/>
      <c r="J5" s="170" t="s">
        <v>69</v>
      </c>
      <c r="K5" s="171"/>
      <c r="L5" s="171"/>
      <c r="M5" s="249" t="s">
        <v>260</v>
      </c>
      <c r="N5" s="249" t="s">
        <v>285</v>
      </c>
      <c r="O5" s="249"/>
    </row>
    <row r="6" spans="1:15" ht="13.5" customHeight="1">
      <c r="A6" s="42"/>
      <c r="B6" s="43"/>
      <c r="C6" s="43"/>
      <c r="D6" s="43"/>
      <c r="E6" s="43"/>
      <c r="F6" s="43"/>
      <c r="G6" s="43"/>
      <c r="H6" s="43"/>
      <c r="I6" s="44"/>
      <c r="J6" s="172" t="s">
        <v>71</v>
      </c>
      <c r="K6" s="173"/>
      <c r="L6" s="173"/>
      <c r="M6" s="240">
        <v>19439000</v>
      </c>
      <c r="N6" s="240">
        <f>SUM(N7+N76)</f>
        <v>15820032</v>
      </c>
      <c r="O6" s="437">
        <f>AVERAGE(N6/M6*100)</f>
        <v>81.382951797932</v>
      </c>
    </row>
    <row r="7" spans="1:15" ht="13.5" customHeight="1">
      <c r="A7" s="22"/>
      <c r="B7" s="22"/>
      <c r="C7" s="22"/>
      <c r="D7" s="22"/>
      <c r="E7" s="1"/>
      <c r="F7" s="1"/>
      <c r="G7" s="1"/>
      <c r="H7" s="1"/>
      <c r="I7" s="27"/>
      <c r="J7" s="556" t="s">
        <v>93</v>
      </c>
      <c r="K7" s="556"/>
      <c r="L7" s="557"/>
      <c r="M7" s="174">
        <v>883000</v>
      </c>
      <c r="N7" s="174">
        <f>SUM(N9)</f>
        <v>829169</v>
      </c>
      <c r="O7" s="436">
        <f>AVERAGE(N7/M7*100)</f>
        <v>93.90362400906002</v>
      </c>
    </row>
    <row r="8" spans="1:15" ht="13.5" customHeight="1">
      <c r="A8" s="40"/>
      <c r="B8" s="34"/>
      <c r="C8" s="34"/>
      <c r="D8" s="34"/>
      <c r="E8" s="34"/>
      <c r="F8" s="34"/>
      <c r="G8" s="34"/>
      <c r="H8" s="34"/>
      <c r="I8" s="34"/>
      <c r="J8" s="559" t="s">
        <v>92</v>
      </c>
      <c r="K8" s="560"/>
      <c r="L8" s="560"/>
      <c r="M8" s="243"/>
      <c r="N8" s="243"/>
      <c r="O8" s="243"/>
    </row>
    <row r="9" spans="1:15" ht="13.5" customHeight="1">
      <c r="A9" s="38"/>
      <c r="B9" s="37"/>
      <c r="C9" s="37"/>
      <c r="D9" s="37"/>
      <c r="E9" s="37"/>
      <c r="F9" s="37"/>
      <c r="G9" s="37"/>
      <c r="H9" s="37"/>
      <c r="I9" s="37"/>
      <c r="J9" s="561" t="s">
        <v>180</v>
      </c>
      <c r="K9" s="561"/>
      <c r="L9" s="562"/>
      <c r="M9" s="175">
        <v>883000</v>
      </c>
      <c r="N9" s="175">
        <f>SUM(N10+N27+N34+N41+N48+N62+N69)</f>
        <v>829169</v>
      </c>
      <c r="O9" s="321">
        <f>AVERAGE(N9/M9*100)</f>
        <v>93.90362400906002</v>
      </c>
    </row>
    <row r="10" spans="1:15" ht="13.5" customHeight="1">
      <c r="A10" s="16"/>
      <c r="B10" s="17"/>
      <c r="C10" s="17"/>
      <c r="D10" s="17"/>
      <c r="E10" s="17"/>
      <c r="F10" s="17"/>
      <c r="G10" s="17"/>
      <c r="H10" s="17"/>
      <c r="I10" s="33"/>
      <c r="J10" s="176" t="s">
        <v>367</v>
      </c>
      <c r="K10" s="176"/>
      <c r="L10" s="177"/>
      <c r="M10" s="178">
        <v>520000</v>
      </c>
      <c r="N10" s="178">
        <f>SUM(N13)</f>
        <v>514299</v>
      </c>
      <c r="O10" s="321">
        <f>AVERAGE(N10/M10*100)</f>
        <v>98.90365384615384</v>
      </c>
    </row>
    <row r="11" spans="1:15" ht="13.5" customHeight="1">
      <c r="A11" s="16"/>
      <c r="B11" s="17"/>
      <c r="C11" s="17"/>
      <c r="D11" s="17"/>
      <c r="E11" s="17"/>
      <c r="F11" s="17"/>
      <c r="G11" s="17"/>
      <c r="H11" s="17"/>
      <c r="I11" s="33"/>
      <c r="J11" s="278" t="s">
        <v>91</v>
      </c>
      <c r="K11" s="180" t="s">
        <v>77</v>
      </c>
      <c r="L11" s="180"/>
      <c r="M11" s="265"/>
      <c r="N11" s="265"/>
      <c r="O11" s="250"/>
    </row>
    <row r="12" spans="1:15" ht="13.5" customHeight="1">
      <c r="A12" s="18"/>
      <c r="B12" s="19"/>
      <c r="C12" s="20"/>
      <c r="D12" s="20"/>
      <c r="E12" s="20"/>
      <c r="F12" s="20"/>
      <c r="G12" s="20"/>
      <c r="H12" s="20"/>
      <c r="I12" s="21"/>
      <c r="J12" s="280" t="s">
        <v>288</v>
      </c>
      <c r="K12" s="263"/>
      <c r="L12" s="263"/>
      <c r="M12" s="264"/>
      <c r="N12" s="264"/>
      <c r="O12" s="252"/>
    </row>
    <row r="13" spans="1:15" ht="13.5" customHeight="1">
      <c r="A13" s="18"/>
      <c r="B13" s="19"/>
      <c r="C13" s="20"/>
      <c r="D13" s="20"/>
      <c r="E13" s="20"/>
      <c r="F13" s="20"/>
      <c r="G13" s="20"/>
      <c r="H13" s="20"/>
      <c r="I13" s="21"/>
      <c r="J13" s="181">
        <v>3</v>
      </c>
      <c r="K13" s="182" t="s">
        <v>45</v>
      </c>
      <c r="L13" s="183"/>
      <c r="M13" s="184">
        <v>520000</v>
      </c>
      <c r="N13" s="184">
        <f>SUM(N14)</f>
        <v>514299</v>
      </c>
      <c r="O13" s="320">
        <f>AVERAGE(N13/M13*100)</f>
        <v>98.90365384615384</v>
      </c>
    </row>
    <row r="14" spans="1:15" ht="13.5" customHeight="1">
      <c r="A14" s="18"/>
      <c r="B14" s="19"/>
      <c r="C14" s="20"/>
      <c r="D14" s="20"/>
      <c r="E14" s="20"/>
      <c r="F14" s="20"/>
      <c r="G14" s="20"/>
      <c r="H14" s="20"/>
      <c r="I14" s="21"/>
      <c r="J14" s="186">
        <v>32</v>
      </c>
      <c r="K14" s="187" t="s">
        <v>25</v>
      </c>
      <c r="L14" s="188"/>
      <c r="M14" s="189">
        <v>520000</v>
      </c>
      <c r="N14" s="189">
        <f>SUM(N15+N17+N20+N23)</f>
        <v>514299</v>
      </c>
      <c r="O14" s="320">
        <f aca="true" t="shared" si="0" ref="O14:O26">AVERAGE(N14/M14*100)</f>
        <v>98.90365384615384</v>
      </c>
    </row>
    <row r="15" spans="1:15" ht="13.5" customHeight="1">
      <c r="A15" s="18"/>
      <c r="B15" s="19"/>
      <c r="C15" s="20"/>
      <c r="D15" s="20"/>
      <c r="E15" s="20"/>
      <c r="F15" s="20"/>
      <c r="G15" s="20"/>
      <c r="H15" s="20"/>
      <c r="I15" s="21"/>
      <c r="J15" s="186">
        <v>321</v>
      </c>
      <c r="K15" s="187" t="s">
        <v>26</v>
      </c>
      <c r="L15" s="188"/>
      <c r="M15" s="189">
        <v>40000</v>
      </c>
      <c r="N15" s="189">
        <f>SUM(N16)</f>
        <v>32891</v>
      </c>
      <c r="O15" s="320">
        <f t="shared" si="0"/>
        <v>82.22749999999999</v>
      </c>
    </row>
    <row r="16" spans="1:15" ht="13.5" customHeight="1">
      <c r="A16" s="18"/>
      <c r="B16" s="19"/>
      <c r="C16" s="20"/>
      <c r="D16" s="20"/>
      <c r="E16" s="20"/>
      <c r="F16" s="20"/>
      <c r="G16" s="20"/>
      <c r="H16" s="20"/>
      <c r="I16" s="21"/>
      <c r="J16" s="186">
        <v>3211</v>
      </c>
      <c r="K16" s="187" t="s">
        <v>26</v>
      </c>
      <c r="L16" s="188"/>
      <c r="M16" s="189">
        <v>40000</v>
      </c>
      <c r="N16" s="189">
        <v>32891</v>
      </c>
      <c r="O16" s="320">
        <f t="shared" si="0"/>
        <v>82.22749999999999</v>
      </c>
    </row>
    <row r="17" spans="1:15" ht="13.5" customHeight="1">
      <c r="A17" s="18"/>
      <c r="B17" s="19"/>
      <c r="C17" s="20"/>
      <c r="D17" s="20"/>
      <c r="E17" s="20"/>
      <c r="F17" s="20"/>
      <c r="G17" s="20"/>
      <c r="H17" s="20"/>
      <c r="I17" s="21"/>
      <c r="J17" s="186">
        <v>322</v>
      </c>
      <c r="K17" s="187" t="s">
        <v>84</v>
      </c>
      <c r="L17" s="188"/>
      <c r="M17" s="189">
        <v>70000</v>
      </c>
      <c r="N17" s="189">
        <f>SUM(N18+N19)</f>
        <v>65989</v>
      </c>
      <c r="O17" s="320">
        <f t="shared" si="0"/>
        <v>94.27</v>
      </c>
    </row>
    <row r="18" spans="1:15" ht="13.5" customHeight="1">
      <c r="A18" s="18"/>
      <c r="B18" s="19"/>
      <c r="C18" s="20"/>
      <c r="D18" s="20"/>
      <c r="E18" s="20"/>
      <c r="F18" s="20"/>
      <c r="G18" s="20"/>
      <c r="H18" s="20"/>
      <c r="I18" s="21"/>
      <c r="J18" s="186">
        <v>3223</v>
      </c>
      <c r="K18" s="187" t="s">
        <v>375</v>
      </c>
      <c r="L18" s="188"/>
      <c r="M18" s="189">
        <v>67000</v>
      </c>
      <c r="N18" s="189">
        <v>65511</v>
      </c>
      <c r="O18" s="320">
        <f t="shared" si="0"/>
        <v>97.7776119402985</v>
      </c>
    </row>
    <row r="19" spans="1:15" ht="13.5" customHeight="1">
      <c r="A19" s="18"/>
      <c r="B19" s="19"/>
      <c r="C19" s="20"/>
      <c r="D19" s="20"/>
      <c r="E19" s="20"/>
      <c r="F19" s="20"/>
      <c r="G19" s="20"/>
      <c r="H19" s="20"/>
      <c r="I19" s="21"/>
      <c r="J19" s="186">
        <v>3227</v>
      </c>
      <c r="K19" s="187" t="s">
        <v>376</v>
      </c>
      <c r="L19" s="188"/>
      <c r="M19" s="189">
        <v>3000</v>
      </c>
      <c r="N19" s="189">
        <v>478</v>
      </c>
      <c r="O19" s="320">
        <f t="shared" si="0"/>
        <v>15.933333333333334</v>
      </c>
    </row>
    <row r="20" spans="1:15" ht="13.5" customHeight="1">
      <c r="A20" s="18"/>
      <c r="B20" s="19"/>
      <c r="C20" s="20"/>
      <c r="D20" s="20"/>
      <c r="E20" s="20"/>
      <c r="F20" s="20"/>
      <c r="G20" s="20"/>
      <c r="H20" s="20"/>
      <c r="I20" s="21"/>
      <c r="J20" s="186">
        <v>323</v>
      </c>
      <c r="K20" s="187" t="s">
        <v>28</v>
      </c>
      <c r="L20" s="188"/>
      <c r="M20" s="189">
        <v>150000</v>
      </c>
      <c r="N20" s="189">
        <f>SUM(N21+N22)</f>
        <v>143190</v>
      </c>
      <c r="O20" s="320">
        <f t="shared" si="0"/>
        <v>95.46</v>
      </c>
    </row>
    <row r="21" spans="1:15" ht="13.5" customHeight="1">
      <c r="A21" s="18"/>
      <c r="B21" s="19"/>
      <c r="C21" s="20"/>
      <c r="D21" s="20"/>
      <c r="E21" s="20"/>
      <c r="F21" s="20"/>
      <c r="G21" s="20"/>
      <c r="H21" s="20"/>
      <c r="I21" s="21"/>
      <c r="J21" s="191">
        <v>3233</v>
      </c>
      <c r="K21" s="192" t="s">
        <v>373</v>
      </c>
      <c r="L21" s="193"/>
      <c r="M21" s="189">
        <v>80000</v>
      </c>
      <c r="N21" s="189">
        <v>78959</v>
      </c>
      <c r="O21" s="320">
        <f t="shared" si="0"/>
        <v>98.69875</v>
      </c>
    </row>
    <row r="22" spans="1:15" ht="13.5" customHeight="1">
      <c r="A22" s="18"/>
      <c r="B22" s="19"/>
      <c r="C22" s="20"/>
      <c r="D22" s="20"/>
      <c r="E22" s="20"/>
      <c r="F22" s="20"/>
      <c r="G22" s="20"/>
      <c r="H22" s="20"/>
      <c r="I22" s="21"/>
      <c r="J22" s="191">
        <v>3235</v>
      </c>
      <c r="K22" s="192" t="s">
        <v>244</v>
      </c>
      <c r="L22" s="193"/>
      <c r="M22" s="189">
        <v>70000</v>
      </c>
      <c r="N22" s="189">
        <v>64231</v>
      </c>
      <c r="O22" s="320">
        <f t="shared" si="0"/>
        <v>91.75857142857143</v>
      </c>
    </row>
    <row r="23" spans="1:15" ht="13.5" customHeight="1">
      <c r="A23" s="18"/>
      <c r="B23" s="19"/>
      <c r="C23" s="20"/>
      <c r="D23" s="20"/>
      <c r="E23" s="20"/>
      <c r="F23" s="20"/>
      <c r="G23" s="20"/>
      <c r="H23" s="20"/>
      <c r="I23" s="21"/>
      <c r="J23" s="191">
        <v>329</v>
      </c>
      <c r="K23" s="192" t="s">
        <v>64</v>
      </c>
      <c r="L23" s="193"/>
      <c r="M23" s="189">
        <v>260000</v>
      </c>
      <c r="N23" s="189">
        <f>SUM(N24+N25+N26)</f>
        <v>272229</v>
      </c>
      <c r="O23" s="320">
        <f t="shared" si="0"/>
        <v>104.70346153846153</v>
      </c>
    </row>
    <row r="24" spans="1:15" ht="13.5" customHeight="1">
      <c r="A24" s="18"/>
      <c r="B24" s="19"/>
      <c r="C24" s="20"/>
      <c r="D24" s="20"/>
      <c r="E24" s="20"/>
      <c r="F24" s="20"/>
      <c r="G24" s="20"/>
      <c r="H24" s="20"/>
      <c r="I24" s="21"/>
      <c r="J24" s="186">
        <v>3292</v>
      </c>
      <c r="K24" s="187" t="s">
        <v>374</v>
      </c>
      <c r="L24" s="187"/>
      <c r="M24" s="194">
        <v>24000</v>
      </c>
      <c r="N24" s="194">
        <v>24452</v>
      </c>
      <c r="O24" s="320">
        <f t="shared" si="0"/>
        <v>101.88333333333333</v>
      </c>
    </row>
    <row r="25" spans="1:15" ht="13.5" customHeight="1">
      <c r="A25" s="18"/>
      <c r="B25" s="19"/>
      <c r="C25" s="20"/>
      <c r="D25" s="20"/>
      <c r="E25" s="20"/>
      <c r="F25" s="20"/>
      <c r="G25" s="20"/>
      <c r="H25" s="20"/>
      <c r="I25" s="21"/>
      <c r="J25" s="186">
        <v>3293</v>
      </c>
      <c r="K25" s="187" t="s">
        <v>372</v>
      </c>
      <c r="L25" s="187"/>
      <c r="M25" s="194">
        <v>141000</v>
      </c>
      <c r="N25" s="194">
        <v>148049</v>
      </c>
      <c r="O25" s="320">
        <f t="shared" si="0"/>
        <v>104.99929078014185</v>
      </c>
    </row>
    <row r="26" spans="1:15" ht="13.5" customHeight="1">
      <c r="A26" s="18"/>
      <c r="B26" s="19"/>
      <c r="C26" s="20"/>
      <c r="D26" s="20"/>
      <c r="E26" s="20"/>
      <c r="F26" s="20"/>
      <c r="G26" s="20"/>
      <c r="H26" s="20"/>
      <c r="I26" s="21"/>
      <c r="J26" s="186">
        <v>3299</v>
      </c>
      <c r="K26" s="187" t="s">
        <v>29</v>
      </c>
      <c r="L26" s="187"/>
      <c r="M26" s="194">
        <v>95000</v>
      </c>
      <c r="N26" s="194">
        <v>99728</v>
      </c>
      <c r="O26" s="320">
        <f t="shared" si="0"/>
        <v>104.97684210526317</v>
      </c>
    </row>
    <row r="27" spans="1:15" ht="13.5" customHeight="1">
      <c r="A27" s="22"/>
      <c r="B27" s="20"/>
      <c r="C27" s="20"/>
      <c r="D27" s="20"/>
      <c r="E27" s="20"/>
      <c r="F27" s="20"/>
      <c r="G27" s="20"/>
      <c r="H27" s="20"/>
      <c r="I27" s="21"/>
      <c r="J27" s="286" t="s">
        <v>289</v>
      </c>
      <c r="K27" s="197"/>
      <c r="L27" s="197"/>
      <c r="M27" s="178">
        <v>40000</v>
      </c>
      <c r="N27" s="178">
        <f>SUM(N30)</f>
        <v>51580</v>
      </c>
      <c r="O27" s="321">
        <f>AVERAGE(N27/M27*100)</f>
        <v>128.95000000000002</v>
      </c>
    </row>
    <row r="28" spans="1:15" ht="13.5" customHeight="1">
      <c r="A28" s="22"/>
      <c r="B28" s="20"/>
      <c r="C28" s="20"/>
      <c r="D28" s="20"/>
      <c r="E28" s="20"/>
      <c r="F28" s="20"/>
      <c r="G28" s="20"/>
      <c r="H28" s="20"/>
      <c r="I28" s="21"/>
      <c r="J28" s="275" t="s">
        <v>177</v>
      </c>
      <c r="K28" s="180" t="s">
        <v>183</v>
      </c>
      <c r="L28" s="180"/>
      <c r="M28" s="265"/>
      <c r="N28" s="265"/>
      <c r="O28" s="250"/>
    </row>
    <row r="29" spans="1:15" ht="13.5" customHeight="1">
      <c r="A29" s="22"/>
      <c r="B29" s="20"/>
      <c r="C29" s="20"/>
      <c r="D29" s="20"/>
      <c r="E29" s="20"/>
      <c r="F29" s="20"/>
      <c r="G29" s="20"/>
      <c r="H29" s="20"/>
      <c r="I29" s="21"/>
      <c r="J29" s="276" t="s">
        <v>288</v>
      </c>
      <c r="K29" s="263"/>
      <c r="L29" s="263"/>
      <c r="M29" s="264"/>
      <c r="N29" s="264"/>
      <c r="O29" s="252"/>
    </row>
    <row r="30" spans="1:15" ht="13.5" customHeight="1">
      <c r="A30" s="22"/>
      <c r="B30" s="20"/>
      <c r="C30" s="20"/>
      <c r="D30" s="20"/>
      <c r="E30" s="20"/>
      <c r="F30" s="20"/>
      <c r="G30" s="20"/>
      <c r="H30" s="20"/>
      <c r="I30" s="21"/>
      <c r="J30" s="181">
        <v>3</v>
      </c>
      <c r="K30" s="182" t="s">
        <v>45</v>
      </c>
      <c r="L30" s="210"/>
      <c r="M30" s="184">
        <v>40000</v>
      </c>
      <c r="N30" s="255">
        <f>SUM(N31)</f>
        <v>51580</v>
      </c>
      <c r="O30" s="320">
        <f>AVERAGE(N30/M30*100)</f>
        <v>128.95000000000002</v>
      </c>
    </row>
    <row r="31" spans="1:15" ht="13.5" customHeight="1">
      <c r="A31" s="22"/>
      <c r="B31" s="20"/>
      <c r="C31" s="20"/>
      <c r="D31" s="20"/>
      <c r="E31" s="20"/>
      <c r="F31" s="20"/>
      <c r="G31" s="20"/>
      <c r="H31" s="20"/>
      <c r="I31" s="21"/>
      <c r="J31" s="186">
        <v>32</v>
      </c>
      <c r="K31" s="187" t="s">
        <v>25</v>
      </c>
      <c r="L31" s="195"/>
      <c r="M31" s="189">
        <v>40000</v>
      </c>
      <c r="N31" s="255">
        <f>SUM(N32)</f>
        <v>51580</v>
      </c>
      <c r="O31" s="320">
        <f>AVERAGE(N31/M31*100)</f>
        <v>128.95000000000002</v>
      </c>
    </row>
    <row r="32" spans="1:15" ht="13.5" customHeight="1">
      <c r="A32" s="22"/>
      <c r="B32" s="20"/>
      <c r="C32" s="20"/>
      <c r="D32" s="20"/>
      <c r="E32" s="20"/>
      <c r="F32" s="20"/>
      <c r="G32" s="20"/>
      <c r="H32" s="20"/>
      <c r="I32" s="21"/>
      <c r="J32" s="186">
        <v>329</v>
      </c>
      <c r="K32" s="187" t="s">
        <v>29</v>
      </c>
      <c r="L32" s="195"/>
      <c r="M32" s="189">
        <v>40000</v>
      </c>
      <c r="N32" s="255">
        <f>SUM(N33)</f>
        <v>51580</v>
      </c>
      <c r="O32" s="320">
        <f>AVERAGE(N32/M32*100)</f>
        <v>128.95000000000002</v>
      </c>
    </row>
    <row r="33" spans="1:15" ht="13.5" customHeight="1">
      <c r="A33" s="22"/>
      <c r="B33" s="20"/>
      <c r="C33" s="20"/>
      <c r="D33" s="20"/>
      <c r="E33" s="20"/>
      <c r="F33" s="20"/>
      <c r="G33" s="20"/>
      <c r="H33" s="20"/>
      <c r="I33" s="21"/>
      <c r="J33" s="186">
        <v>3291</v>
      </c>
      <c r="K33" s="187" t="s">
        <v>706</v>
      </c>
      <c r="L33" s="187"/>
      <c r="M33" s="255">
        <v>40000</v>
      </c>
      <c r="N33" s="255">
        <v>51580</v>
      </c>
      <c r="O33" s="320">
        <f>AVERAGE(N33/M33*100)</f>
        <v>128.95000000000002</v>
      </c>
    </row>
    <row r="34" spans="1:15" ht="13.5" customHeight="1">
      <c r="A34" s="22"/>
      <c r="B34" s="20"/>
      <c r="C34" s="20"/>
      <c r="D34" s="20"/>
      <c r="E34" s="20"/>
      <c r="F34" s="20"/>
      <c r="G34" s="20"/>
      <c r="H34" s="20"/>
      <c r="I34" s="21"/>
      <c r="J34" s="177" t="s">
        <v>72</v>
      </c>
      <c r="K34" s="197" t="s">
        <v>368</v>
      </c>
      <c r="L34" s="197"/>
      <c r="M34" s="235">
        <v>20000</v>
      </c>
      <c r="N34" s="235">
        <f>SUM(N37)</f>
        <v>19550</v>
      </c>
      <c r="O34" s="322">
        <f>AVERAGE(N34/M34*100)</f>
        <v>97.75</v>
      </c>
    </row>
    <row r="35" spans="1:15" ht="13.5" customHeight="1">
      <c r="A35" s="22"/>
      <c r="B35" s="20"/>
      <c r="C35" s="20"/>
      <c r="D35" s="20"/>
      <c r="E35" s="20"/>
      <c r="F35" s="20"/>
      <c r="G35" s="20"/>
      <c r="H35" s="20"/>
      <c r="I35" s="21"/>
      <c r="J35" s="278" t="s">
        <v>182</v>
      </c>
      <c r="K35" s="180"/>
      <c r="L35" s="180"/>
      <c r="M35" s="265"/>
      <c r="N35" s="265"/>
      <c r="O35" s="250"/>
    </row>
    <row r="36" spans="1:15" ht="13.5" customHeight="1">
      <c r="A36" s="22"/>
      <c r="B36" s="20"/>
      <c r="C36" s="20"/>
      <c r="D36" s="20"/>
      <c r="E36" s="20"/>
      <c r="F36" s="20"/>
      <c r="G36" s="20"/>
      <c r="H36" s="20"/>
      <c r="I36" s="21"/>
      <c r="J36" s="280" t="s">
        <v>193</v>
      </c>
      <c r="K36" s="263"/>
      <c r="L36" s="263"/>
      <c r="M36" s="264"/>
      <c r="N36" s="264"/>
      <c r="O36" s="252"/>
    </row>
    <row r="37" spans="1:15" ht="13.5" customHeight="1">
      <c r="A37" s="22"/>
      <c r="B37" s="20"/>
      <c r="C37" s="20"/>
      <c r="D37" s="20"/>
      <c r="E37" s="20"/>
      <c r="F37" s="20"/>
      <c r="G37" s="20"/>
      <c r="H37" s="20"/>
      <c r="I37" s="21"/>
      <c r="J37" s="181">
        <v>3</v>
      </c>
      <c r="K37" s="182" t="s">
        <v>45</v>
      </c>
      <c r="L37" s="183"/>
      <c r="M37" s="184">
        <v>20000</v>
      </c>
      <c r="N37" s="184">
        <f>SUM(N38)</f>
        <v>19550</v>
      </c>
      <c r="O37" s="320">
        <f>AVERAGE(N37/M37*100)</f>
        <v>97.75</v>
      </c>
    </row>
    <row r="38" spans="1:15" ht="13.5" customHeight="1">
      <c r="A38" s="22"/>
      <c r="B38" s="20"/>
      <c r="C38" s="20"/>
      <c r="D38" s="20"/>
      <c r="E38" s="20"/>
      <c r="F38" s="20"/>
      <c r="G38" s="20"/>
      <c r="H38" s="20"/>
      <c r="I38" s="21"/>
      <c r="J38" s="186">
        <v>38</v>
      </c>
      <c r="K38" s="187" t="s">
        <v>33</v>
      </c>
      <c r="L38" s="188"/>
      <c r="M38" s="189">
        <v>20000</v>
      </c>
      <c r="N38" s="189">
        <f>SUM(N39)</f>
        <v>19550</v>
      </c>
      <c r="O38" s="320">
        <f>AVERAGE(N38/M38*100)</f>
        <v>97.75</v>
      </c>
    </row>
    <row r="39" spans="1:15" ht="13.5" customHeight="1">
      <c r="A39" s="22"/>
      <c r="B39" s="20"/>
      <c r="C39" s="20"/>
      <c r="D39" s="20"/>
      <c r="E39" s="20"/>
      <c r="F39" s="20"/>
      <c r="G39" s="20"/>
      <c r="H39" s="20"/>
      <c r="I39" s="21"/>
      <c r="J39" s="199">
        <v>381</v>
      </c>
      <c r="K39" s="200" t="s">
        <v>34</v>
      </c>
      <c r="L39" s="201"/>
      <c r="M39" s="189">
        <v>20000</v>
      </c>
      <c r="N39" s="189">
        <f>SUM(N40)</f>
        <v>19550</v>
      </c>
      <c r="O39" s="320">
        <f>AVERAGE(N39/M39*100)</f>
        <v>97.75</v>
      </c>
    </row>
    <row r="40" spans="1:15" ht="13.5" customHeight="1">
      <c r="A40" s="22"/>
      <c r="B40" s="20"/>
      <c r="C40" s="20"/>
      <c r="D40" s="20"/>
      <c r="E40" s="20"/>
      <c r="F40" s="20"/>
      <c r="G40" s="20"/>
      <c r="H40" s="20"/>
      <c r="I40" s="21"/>
      <c r="J40" s="199">
        <v>3811</v>
      </c>
      <c r="K40" s="200" t="s">
        <v>34</v>
      </c>
      <c r="L40" s="200"/>
      <c r="M40" s="194">
        <v>20000</v>
      </c>
      <c r="N40" s="194">
        <v>19550</v>
      </c>
      <c r="O40" s="320">
        <f>AVERAGE(N40/M40*100)</f>
        <v>97.75</v>
      </c>
    </row>
    <row r="41" spans="1:15" ht="13.5" customHeight="1">
      <c r="A41" s="22"/>
      <c r="B41" s="20"/>
      <c r="C41" s="20"/>
      <c r="D41" s="20"/>
      <c r="E41" s="20"/>
      <c r="F41" s="20"/>
      <c r="G41" s="20"/>
      <c r="H41" s="20"/>
      <c r="I41" s="21"/>
      <c r="J41" s="286" t="s">
        <v>72</v>
      </c>
      <c r="K41" s="197" t="s">
        <v>290</v>
      </c>
      <c r="L41" s="206"/>
      <c r="M41" s="178">
        <v>80000</v>
      </c>
      <c r="N41" s="178">
        <f>SUM(N44)</f>
        <v>62192</v>
      </c>
      <c r="O41" s="323">
        <f>AVERAGE(N41/M41*100)</f>
        <v>77.74</v>
      </c>
    </row>
    <row r="42" spans="1:15" ht="13.5" customHeight="1">
      <c r="A42" s="22"/>
      <c r="B42" s="20"/>
      <c r="C42" s="20"/>
      <c r="D42" s="20"/>
      <c r="E42" s="20"/>
      <c r="F42" s="20"/>
      <c r="G42" s="20"/>
      <c r="H42" s="20"/>
      <c r="I42" s="21"/>
      <c r="J42" s="275" t="s">
        <v>178</v>
      </c>
      <c r="K42" s="180" t="s">
        <v>183</v>
      </c>
      <c r="L42" s="180"/>
      <c r="M42" s="269"/>
      <c r="N42" s="269"/>
      <c r="O42" s="324"/>
    </row>
    <row r="43" spans="1:15" ht="13.5" customHeight="1">
      <c r="A43" s="16"/>
      <c r="B43" s="17"/>
      <c r="C43" s="17"/>
      <c r="D43" s="17"/>
      <c r="E43" s="17"/>
      <c r="F43" s="17"/>
      <c r="G43" s="17"/>
      <c r="H43" s="17"/>
      <c r="I43" s="33"/>
      <c r="J43" s="276" t="s">
        <v>194</v>
      </c>
      <c r="K43" s="263"/>
      <c r="L43" s="263"/>
      <c r="M43" s="268"/>
      <c r="N43" s="268"/>
      <c r="O43" s="325"/>
    </row>
    <row r="44" spans="1:15" ht="13.5" customHeight="1">
      <c r="A44" s="16"/>
      <c r="B44" s="17"/>
      <c r="C44" s="17"/>
      <c r="D44" s="17"/>
      <c r="E44" s="17"/>
      <c r="F44" s="17"/>
      <c r="G44" s="17"/>
      <c r="H44" s="17"/>
      <c r="I44" s="33"/>
      <c r="J44" s="181">
        <v>3</v>
      </c>
      <c r="K44" s="182" t="s">
        <v>4</v>
      </c>
      <c r="L44" s="182"/>
      <c r="M44" s="184">
        <v>80000</v>
      </c>
      <c r="N44" s="184">
        <f>SUM(N45)</f>
        <v>62192</v>
      </c>
      <c r="O44" s="326">
        <f>AVERAGE(N44/M44*100)</f>
        <v>77.74</v>
      </c>
    </row>
    <row r="45" spans="1:15" ht="13.5" customHeight="1">
      <c r="A45" s="16"/>
      <c r="B45" s="17"/>
      <c r="C45" s="17"/>
      <c r="D45" s="17"/>
      <c r="E45" s="17"/>
      <c r="F45" s="17"/>
      <c r="G45" s="17"/>
      <c r="H45" s="17"/>
      <c r="I45" s="33"/>
      <c r="J45" s="186">
        <v>32</v>
      </c>
      <c r="K45" s="187" t="s">
        <v>25</v>
      </c>
      <c r="L45" s="187"/>
      <c r="M45" s="189">
        <v>80000</v>
      </c>
      <c r="N45" s="189">
        <f>SUM(N46)</f>
        <v>62192</v>
      </c>
      <c r="O45" s="326">
        <f>AVERAGE(N45/M45*100)</f>
        <v>77.74</v>
      </c>
    </row>
    <row r="46" spans="1:15" ht="13.5" customHeight="1">
      <c r="A46" s="10"/>
      <c r="B46" s="20"/>
      <c r="C46" s="20"/>
      <c r="D46" s="20"/>
      <c r="E46" s="20"/>
      <c r="F46" s="20"/>
      <c r="G46" s="20"/>
      <c r="H46" s="20"/>
      <c r="I46" s="21"/>
      <c r="J46" s="186">
        <v>329</v>
      </c>
      <c r="K46" s="187" t="s">
        <v>29</v>
      </c>
      <c r="L46" s="187"/>
      <c r="M46" s="189">
        <v>80000</v>
      </c>
      <c r="N46" s="189">
        <f>SUM(N47)</f>
        <v>62192</v>
      </c>
      <c r="O46" s="326">
        <f>AVERAGE(N46/M46*100)</f>
        <v>77.74</v>
      </c>
    </row>
    <row r="47" spans="1:15" ht="13.5" customHeight="1">
      <c r="A47" s="10"/>
      <c r="B47" s="20"/>
      <c r="C47" s="20"/>
      <c r="D47" s="20"/>
      <c r="E47" s="20"/>
      <c r="F47" s="20"/>
      <c r="G47" s="20"/>
      <c r="H47" s="20"/>
      <c r="I47" s="21"/>
      <c r="J47" s="259">
        <v>3299</v>
      </c>
      <c r="K47" s="187" t="s">
        <v>29</v>
      </c>
      <c r="L47" s="310"/>
      <c r="M47" s="194">
        <v>80000</v>
      </c>
      <c r="N47" s="194">
        <v>62192</v>
      </c>
      <c r="O47" s="326">
        <f>AVERAGE(N47/M47*100)</f>
        <v>77.74</v>
      </c>
    </row>
    <row r="48" spans="1:15" ht="13.5" customHeight="1">
      <c r="A48" s="13"/>
      <c r="B48" s="20"/>
      <c r="C48" s="20"/>
      <c r="D48" s="20"/>
      <c r="E48" s="20"/>
      <c r="F48" s="20"/>
      <c r="G48" s="20"/>
      <c r="H48" s="20"/>
      <c r="I48" s="21"/>
      <c r="J48" s="286" t="s">
        <v>72</v>
      </c>
      <c r="K48" s="197" t="s">
        <v>291</v>
      </c>
      <c r="L48" s="206"/>
      <c r="M48" s="178">
        <v>188000</v>
      </c>
      <c r="N48" s="178">
        <f>SUM(N58+N51)</f>
        <v>178201</v>
      </c>
      <c r="O48" s="323">
        <f>AVERAGE(N48/M48*100)</f>
        <v>94.78776595744681</v>
      </c>
    </row>
    <row r="49" spans="1:15" ht="13.5" customHeight="1">
      <c r="A49" s="13"/>
      <c r="B49" s="20"/>
      <c r="C49" s="20"/>
      <c r="D49" s="20"/>
      <c r="E49" s="20"/>
      <c r="F49" s="20"/>
      <c r="G49" s="20"/>
      <c r="H49" s="20"/>
      <c r="I49" s="23"/>
      <c r="J49" s="275" t="s">
        <v>178</v>
      </c>
      <c r="K49" s="180" t="s">
        <v>183</v>
      </c>
      <c r="L49" s="180"/>
      <c r="M49" s="269"/>
      <c r="N49" s="269"/>
      <c r="O49" s="324"/>
    </row>
    <row r="50" spans="1:15" ht="13.5" customHeight="1">
      <c r="A50" s="13"/>
      <c r="B50" s="20"/>
      <c r="C50" s="20"/>
      <c r="D50" s="20"/>
      <c r="E50" s="20"/>
      <c r="F50" s="20"/>
      <c r="G50" s="20"/>
      <c r="H50" s="20"/>
      <c r="I50" s="23"/>
      <c r="J50" s="276" t="s">
        <v>193</v>
      </c>
      <c r="K50" s="263"/>
      <c r="L50" s="263"/>
      <c r="M50" s="268"/>
      <c r="N50" s="268"/>
      <c r="O50" s="325"/>
    </row>
    <row r="51" spans="1:15" ht="13.5" customHeight="1">
      <c r="A51" s="16"/>
      <c r="B51" s="17"/>
      <c r="C51" s="17"/>
      <c r="D51" s="17"/>
      <c r="E51" s="17"/>
      <c r="F51" s="17"/>
      <c r="G51" s="17"/>
      <c r="H51" s="17"/>
      <c r="I51" s="33"/>
      <c r="J51" s="181">
        <v>3</v>
      </c>
      <c r="K51" s="182" t="s">
        <v>4</v>
      </c>
      <c r="L51" s="182"/>
      <c r="M51" s="184">
        <v>165000</v>
      </c>
      <c r="N51" s="184">
        <f>SUM(N52)</f>
        <v>155201</v>
      </c>
      <c r="O51" s="326">
        <f>AVERAGE(N51/M51*100)</f>
        <v>94.06121212121212</v>
      </c>
    </row>
    <row r="52" spans="1:15" ht="13.5" customHeight="1">
      <c r="A52" s="16"/>
      <c r="B52" s="17"/>
      <c r="C52" s="17"/>
      <c r="D52" s="17"/>
      <c r="E52" s="17"/>
      <c r="F52" s="17"/>
      <c r="G52" s="17"/>
      <c r="H52" s="17"/>
      <c r="I52" s="33"/>
      <c r="J52" s="186">
        <v>32</v>
      </c>
      <c r="K52" s="187" t="s">
        <v>25</v>
      </c>
      <c r="L52" s="187"/>
      <c r="M52" s="189">
        <v>165000</v>
      </c>
      <c r="N52" s="189">
        <f>SUM(N53+N55)</f>
        <v>155201</v>
      </c>
      <c r="O52" s="326">
        <f aca="true" t="shared" si="1" ref="O52:O61">AVERAGE(N52/M52*100)</f>
        <v>94.06121212121212</v>
      </c>
    </row>
    <row r="53" spans="1:15" ht="13.5" customHeight="1">
      <c r="A53" s="16"/>
      <c r="B53" s="17"/>
      <c r="C53" s="17"/>
      <c r="D53" s="17"/>
      <c r="E53" s="17"/>
      <c r="F53" s="17"/>
      <c r="G53" s="17"/>
      <c r="H53" s="17"/>
      <c r="I53" s="33"/>
      <c r="J53" s="186">
        <v>323</v>
      </c>
      <c r="K53" s="187" t="s">
        <v>28</v>
      </c>
      <c r="L53" s="188"/>
      <c r="M53" s="189">
        <v>135000</v>
      </c>
      <c r="N53" s="189">
        <f>SUM(N54)</f>
        <v>134363</v>
      </c>
      <c r="O53" s="326">
        <f t="shared" si="1"/>
        <v>99.52814814814815</v>
      </c>
    </row>
    <row r="54" spans="1:15" ht="13.5" customHeight="1">
      <c r="A54" s="16"/>
      <c r="B54" s="17"/>
      <c r="C54" s="17"/>
      <c r="D54" s="17"/>
      <c r="E54" s="17"/>
      <c r="F54" s="17"/>
      <c r="G54" s="17"/>
      <c r="H54" s="17"/>
      <c r="I54" s="33"/>
      <c r="J54" s="186">
        <v>3235</v>
      </c>
      <c r="K54" s="187" t="s">
        <v>244</v>
      </c>
      <c r="L54" s="188"/>
      <c r="M54" s="189">
        <v>135000</v>
      </c>
      <c r="N54" s="189">
        <v>134363</v>
      </c>
      <c r="O54" s="326">
        <f t="shared" si="1"/>
        <v>99.52814814814815</v>
      </c>
    </row>
    <row r="55" spans="1:15" ht="13.5" customHeight="1">
      <c r="A55" s="10"/>
      <c r="B55" s="20"/>
      <c r="C55" s="20"/>
      <c r="D55" s="20"/>
      <c r="E55" s="20"/>
      <c r="F55" s="20"/>
      <c r="G55" s="20"/>
      <c r="H55" s="20"/>
      <c r="I55" s="21"/>
      <c r="J55" s="186">
        <v>329</v>
      </c>
      <c r="K55" s="187" t="s">
        <v>29</v>
      </c>
      <c r="L55" s="187"/>
      <c r="M55" s="189">
        <v>30000</v>
      </c>
      <c r="N55" s="189">
        <f>SUM(N56+N57)</f>
        <v>20838</v>
      </c>
      <c r="O55" s="326">
        <f t="shared" si="1"/>
        <v>69.46</v>
      </c>
    </row>
    <row r="56" spans="1:15" ht="13.5" customHeight="1">
      <c r="A56" s="10"/>
      <c r="B56" s="20"/>
      <c r="C56" s="20"/>
      <c r="D56" s="20"/>
      <c r="E56" s="20"/>
      <c r="F56" s="20"/>
      <c r="G56" s="20"/>
      <c r="H56" s="20"/>
      <c r="I56" s="21"/>
      <c r="J56" s="259">
        <v>3293</v>
      </c>
      <c r="K56" s="182" t="s">
        <v>372</v>
      </c>
      <c r="L56" s="182"/>
      <c r="M56" s="194">
        <v>20000</v>
      </c>
      <c r="N56" s="194">
        <v>17623</v>
      </c>
      <c r="O56" s="326">
        <f t="shared" si="1"/>
        <v>88.115</v>
      </c>
    </row>
    <row r="57" spans="1:15" ht="13.5" customHeight="1">
      <c r="A57" s="10"/>
      <c r="B57" s="20"/>
      <c r="C57" s="20"/>
      <c r="D57" s="20"/>
      <c r="E57" s="20"/>
      <c r="F57" s="20"/>
      <c r="G57" s="20"/>
      <c r="H57" s="20"/>
      <c r="I57" s="21"/>
      <c r="J57" s="259">
        <v>3299</v>
      </c>
      <c r="K57" s="187" t="s">
        <v>29</v>
      </c>
      <c r="L57" s="182"/>
      <c r="M57" s="194">
        <v>10000</v>
      </c>
      <c r="N57" s="194">
        <v>3215</v>
      </c>
      <c r="O57" s="326">
        <f t="shared" si="1"/>
        <v>32.15</v>
      </c>
    </row>
    <row r="58" spans="1:15" ht="13.5" customHeight="1">
      <c r="A58" s="13"/>
      <c r="B58" s="13"/>
      <c r="C58" s="20"/>
      <c r="D58" s="20"/>
      <c r="E58" s="20"/>
      <c r="F58" s="20"/>
      <c r="G58" s="20"/>
      <c r="H58" s="20"/>
      <c r="I58" s="21"/>
      <c r="J58" s="259">
        <v>4</v>
      </c>
      <c r="K58" s="182" t="s">
        <v>51</v>
      </c>
      <c r="L58" s="182"/>
      <c r="M58" s="194">
        <v>23000</v>
      </c>
      <c r="N58" s="194">
        <f>SUM(N59)</f>
        <v>23000</v>
      </c>
      <c r="O58" s="326">
        <f t="shared" si="1"/>
        <v>100</v>
      </c>
    </row>
    <row r="59" spans="1:15" ht="13.5" customHeight="1">
      <c r="A59" s="13"/>
      <c r="B59" s="13"/>
      <c r="C59" s="20"/>
      <c r="D59" s="20"/>
      <c r="E59" s="20"/>
      <c r="F59" s="20"/>
      <c r="G59" s="20"/>
      <c r="H59" s="20"/>
      <c r="I59" s="21"/>
      <c r="J59" s="259">
        <v>42</v>
      </c>
      <c r="K59" s="187" t="s">
        <v>50</v>
      </c>
      <c r="L59" s="187"/>
      <c r="M59" s="194">
        <v>23000</v>
      </c>
      <c r="N59" s="194">
        <f>SUM(N60)</f>
        <v>23000</v>
      </c>
      <c r="O59" s="326">
        <f t="shared" si="1"/>
        <v>100</v>
      </c>
    </row>
    <row r="60" spans="1:15" ht="13.5" customHeight="1">
      <c r="A60" s="13"/>
      <c r="B60" s="13"/>
      <c r="C60" s="20"/>
      <c r="D60" s="20"/>
      <c r="E60" s="20"/>
      <c r="F60" s="20"/>
      <c r="G60" s="20"/>
      <c r="H60" s="20"/>
      <c r="I60" s="21"/>
      <c r="J60" s="259">
        <v>422</v>
      </c>
      <c r="K60" s="187" t="s">
        <v>38</v>
      </c>
      <c r="L60" s="187"/>
      <c r="M60" s="194">
        <v>23000</v>
      </c>
      <c r="N60" s="194">
        <f>SUM(N61)</f>
        <v>23000</v>
      </c>
      <c r="O60" s="326">
        <f t="shared" si="1"/>
        <v>100</v>
      </c>
    </row>
    <row r="61" spans="1:15" ht="13.5" customHeight="1">
      <c r="A61" s="13"/>
      <c r="B61" s="13"/>
      <c r="C61" s="20"/>
      <c r="D61" s="20"/>
      <c r="E61" s="20"/>
      <c r="F61" s="20"/>
      <c r="G61" s="20"/>
      <c r="H61" s="20"/>
      <c r="I61" s="21"/>
      <c r="J61" s="186">
        <v>4227</v>
      </c>
      <c r="K61" s="187" t="s">
        <v>153</v>
      </c>
      <c r="L61" s="187"/>
      <c r="M61" s="194">
        <v>23000</v>
      </c>
      <c r="N61" s="194">
        <v>23000</v>
      </c>
      <c r="O61" s="326">
        <f t="shared" si="1"/>
        <v>100</v>
      </c>
    </row>
    <row r="62" spans="1:15" ht="13.5" customHeight="1">
      <c r="A62" s="13"/>
      <c r="B62" s="13"/>
      <c r="C62" s="20"/>
      <c r="D62" s="20"/>
      <c r="E62" s="20"/>
      <c r="F62" s="20"/>
      <c r="G62" s="20"/>
      <c r="H62" s="20"/>
      <c r="I62" s="21"/>
      <c r="J62" s="286" t="s">
        <v>72</v>
      </c>
      <c r="K62" s="197" t="s">
        <v>292</v>
      </c>
      <c r="L62" s="206"/>
      <c r="M62" s="178">
        <v>15000</v>
      </c>
      <c r="N62" s="178">
        <f>SUM(N65)</f>
        <v>3347</v>
      </c>
      <c r="O62" s="323">
        <f>AVERAGE(N62/M62*100)</f>
        <v>22.313333333333333</v>
      </c>
    </row>
    <row r="63" spans="1:15" ht="13.5" customHeight="1">
      <c r="A63" s="13"/>
      <c r="B63" s="13"/>
      <c r="C63" s="20"/>
      <c r="D63" s="20"/>
      <c r="E63" s="20"/>
      <c r="F63" s="20"/>
      <c r="G63" s="20"/>
      <c r="H63" s="20"/>
      <c r="I63" s="21"/>
      <c r="J63" s="275" t="s">
        <v>78</v>
      </c>
      <c r="K63" s="180" t="s">
        <v>183</v>
      </c>
      <c r="L63" s="180"/>
      <c r="M63" s="269"/>
      <c r="N63" s="269"/>
      <c r="O63" s="324"/>
    </row>
    <row r="64" spans="1:15" ht="13.5" customHeight="1">
      <c r="A64" s="13"/>
      <c r="B64" s="13"/>
      <c r="C64" s="20"/>
      <c r="D64" s="20"/>
      <c r="E64" s="20"/>
      <c r="F64" s="20"/>
      <c r="G64" s="20"/>
      <c r="H64" s="20"/>
      <c r="I64" s="21"/>
      <c r="J64" s="276" t="s">
        <v>288</v>
      </c>
      <c r="K64" s="263"/>
      <c r="L64" s="263"/>
      <c r="M64" s="268"/>
      <c r="N64" s="268"/>
      <c r="O64" s="325"/>
    </row>
    <row r="65" spans="1:15" ht="13.5" customHeight="1">
      <c r="A65" s="13"/>
      <c r="B65" s="13"/>
      <c r="C65" s="20"/>
      <c r="D65" s="20"/>
      <c r="E65" s="20"/>
      <c r="F65" s="20"/>
      <c r="G65" s="20"/>
      <c r="H65" s="20"/>
      <c r="I65" s="21"/>
      <c r="J65" s="256">
        <v>3</v>
      </c>
      <c r="K65" s="271" t="s">
        <v>4</v>
      </c>
      <c r="L65" s="271"/>
      <c r="M65" s="184">
        <v>15000</v>
      </c>
      <c r="N65" s="184">
        <f>SUM(N66)</f>
        <v>3347</v>
      </c>
      <c r="O65" s="326">
        <f>AVERAGE(N65/M65*100)</f>
        <v>22.313333333333333</v>
      </c>
    </row>
    <row r="66" spans="1:15" ht="13.5" customHeight="1">
      <c r="A66" s="13"/>
      <c r="B66" s="13"/>
      <c r="C66" s="20"/>
      <c r="D66" s="20"/>
      <c r="E66" s="20"/>
      <c r="F66" s="20"/>
      <c r="G66" s="20"/>
      <c r="H66" s="20"/>
      <c r="I66" s="21"/>
      <c r="J66" s="260">
        <v>32</v>
      </c>
      <c r="K66" s="311" t="s">
        <v>25</v>
      </c>
      <c r="L66" s="311"/>
      <c r="M66" s="189">
        <v>15000</v>
      </c>
      <c r="N66" s="189">
        <f>SUM(N67)</f>
        <v>3347</v>
      </c>
      <c r="O66" s="326">
        <f>AVERAGE(N66/M66*100)</f>
        <v>22.313333333333333</v>
      </c>
    </row>
    <row r="67" spans="1:15" ht="13.5" customHeight="1">
      <c r="A67" s="13"/>
      <c r="B67" s="13"/>
      <c r="C67" s="20"/>
      <c r="D67" s="20"/>
      <c r="E67" s="20"/>
      <c r="F67" s="20"/>
      <c r="G67" s="20"/>
      <c r="H67" s="20"/>
      <c r="I67" s="21"/>
      <c r="J67" s="186">
        <v>329</v>
      </c>
      <c r="K67" s="187" t="s">
        <v>234</v>
      </c>
      <c r="L67" s="187"/>
      <c r="M67" s="189">
        <v>15000</v>
      </c>
      <c r="N67" s="189">
        <f>SUM(N68)</f>
        <v>3347</v>
      </c>
      <c r="O67" s="326">
        <f>AVERAGE(N67/M67*100)</f>
        <v>22.313333333333333</v>
      </c>
    </row>
    <row r="68" spans="1:15" ht="13.5" customHeight="1">
      <c r="A68" s="13"/>
      <c r="B68" s="13"/>
      <c r="C68" s="20"/>
      <c r="D68" s="20"/>
      <c r="E68" s="20"/>
      <c r="F68" s="20"/>
      <c r="G68" s="20"/>
      <c r="H68" s="20"/>
      <c r="I68" s="21"/>
      <c r="J68" s="186">
        <v>3299</v>
      </c>
      <c r="K68" s="187" t="s">
        <v>29</v>
      </c>
      <c r="L68" s="187"/>
      <c r="M68" s="194">
        <v>15000</v>
      </c>
      <c r="N68" s="194">
        <v>3347</v>
      </c>
      <c r="O68" s="326">
        <f>AVERAGE(N68/M68*100)</f>
        <v>22.313333333333333</v>
      </c>
    </row>
    <row r="69" spans="1:15" ht="13.5" customHeight="1">
      <c r="A69" s="13"/>
      <c r="B69" s="13"/>
      <c r="C69" s="20"/>
      <c r="D69" s="20"/>
      <c r="E69" s="20"/>
      <c r="F69" s="20"/>
      <c r="G69" s="20"/>
      <c r="H69" s="20"/>
      <c r="I69" s="21"/>
      <c r="J69" s="177" t="s">
        <v>72</v>
      </c>
      <c r="K69" s="197" t="s">
        <v>369</v>
      </c>
      <c r="L69" s="206"/>
      <c r="M69" s="178">
        <v>20000</v>
      </c>
      <c r="N69" s="178">
        <f>SUM(N72)</f>
        <v>0</v>
      </c>
      <c r="O69" s="323">
        <v>0</v>
      </c>
    </row>
    <row r="70" spans="1:15" ht="13.5" customHeight="1">
      <c r="A70" s="13"/>
      <c r="B70" s="13"/>
      <c r="C70" s="20"/>
      <c r="D70" s="20"/>
      <c r="E70" s="20"/>
      <c r="F70" s="20"/>
      <c r="G70" s="20"/>
      <c r="H70" s="20"/>
      <c r="I70" s="21"/>
      <c r="J70" s="278" t="s">
        <v>78</v>
      </c>
      <c r="K70" s="180" t="s">
        <v>184</v>
      </c>
      <c r="L70" s="180"/>
      <c r="M70" s="265"/>
      <c r="N70" s="265"/>
      <c r="O70" s="329"/>
    </row>
    <row r="71" spans="1:15" ht="13.5" customHeight="1">
      <c r="A71" s="13"/>
      <c r="B71" s="13"/>
      <c r="C71" s="20"/>
      <c r="D71" s="20"/>
      <c r="E71" s="20"/>
      <c r="F71" s="20"/>
      <c r="G71" s="20"/>
      <c r="H71" s="20"/>
      <c r="I71" s="21"/>
      <c r="J71" s="276" t="s">
        <v>193</v>
      </c>
      <c r="K71" s="263"/>
      <c r="L71" s="263"/>
      <c r="M71" s="264"/>
      <c r="N71" s="264"/>
      <c r="O71" s="330"/>
    </row>
    <row r="72" spans="1:15" ht="13.5" customHeight="1">
      <c r="A72" s="13"/>
      <c r="B72" s="13"/>
      <c r="C72" s="20"/>
      <c r="D72" s="20"/>
      <c r="E72" s="20"/>
      <c r="F72" s="20"/>
      <c r="G72" s="20"/>
      <c r="H72" s="20"/>
      <c r="I72" s="21"/>
      <c r="J72" s="203">
        <v>3</v>
      </c>
      <c r="K72" s="204" t="s">
        <v>45</v>
      </c>
      <c r="L72" s="204"/>
      <c r="M72" s="184">
        <v>20000</v>
      </c>
      <c r="N72" s="184">
        <f>SUM(N73)</f>
        <v>0</v>
      </c>
      <c r="O72" s="326">
        <v>0</v>
      </c>
    </row>
    <row r="73" spans="1:15" ht="13.5" customHeight="1">
      <c r="A73" s="13"/>
      <c r="B73" s="13"/>
      <c r="C73" s="20"/>
      <c r="D73" s="20"/>
      <c r="E73" s="20"/>
      <c r="F73" s="20"/>
      <c r="G73" s="20"/>
      <c r="H73" s="20"/>
      <c r="I73" s="21"/>
      <c r="J73" s="199">
        <v>32</v>
      </c>
      <c r="K73" s="200" t="s">
        <v>25</v>
      </c>
      <c r="L73" s="200"/>
      <c r="M73" s="189">
        <v>20000</v>
      </c>
      <c r="N73" s="189">
        <f>SUM(N74)</f>
        <v>0</v>
      </c>
      <c r="O73" s="327">
        <v>0</v>
      </c>
    </row>
    <row r="74" spans="1:15" ht="13.5" customHeight="1">
      <c r="A74" s="13"/>
      <c r="B74" s="13"/>
      <c r="C74" s="20"/>
      <c r="D74" s="20"/>
      <c r="E74" s="20"/>
      <c r="F74" s="20"/>
      <c r="G74" s="20"/>
      <c r="H74" s="20"/>
      <c r="I74" s="21"/>
      <c r="J74" s="199">
        <v>329</v>
      </c>
      <c r="K74" s="200" t="s">
        <v>29</v>
      </c>
      <c r="L74" s="200"/>
      <c r="M74" s="189">
        <v>20000</v>
      </c>
      <c r="N74" s="189">
        <f>SUM(N75)</f>
        <v>0</v>
      </c>
      <c r="O74" s="327">
        <v>0</v>
      </c>
    </row>
    <row r="75" spans="1:15" ht="13.5" customHeight="1">
      <c r="A75" s="13"/>
      <c r="B75" s="13"/>
      <c r="C75" s="20"/>
      <c r="D75" s="20"/>
      <c r="E75" s="20"/>
      <c r="F75" s="20"/>
      <c r="G75" s="20"/>
      <c r="H75" s="20"/>
      <c r="I75" s="21"/>
      <c r="J75" s="199">
        <v>3299</v>
      </c>
      <c r="K75" s="187" t="s">
        <v>29</v>
      </c>
      <c r="L75" s="200"/>
      <c r="M75" s="189">
        <v>20000</v>
      </c>
      <c r="N75" s="189">
        <v>0</v>
      </c>
      <c r="O75" s="327">
        <v>0</v>
      </c>
    </row>
    <row r="76" spans="1:15" ht="13.5" customHeight="1">
      <c r="A76" s="13"/>
      <c r="B76" s="13"/>
      <c r="C76" s="20"/>
      <c r="D76" s="20"/>
      <c r="E76" s="20"/>
      <c r="F76" s="20"/>
      <c r="G76" s="20"/>
      <c r="H76" s="20"/>
      <c r="I76" s="21"/>
      <c r="J76" s="555" t="s">
        <v>185</v>
      </c>
      <c r="K76" s="555"/>
      <c r="L76" s="555"/>
      <c r="M76" s="239">
        <v>18556000</v>
      </c>
      <c r="N76" s="239">
        <f>SUM(N77+N144+N162+N184+N253+N456+N478+N496+N521+N550+N558+N601+N653)</f>
        <v>14990863</v>
      </c>
      <c r="O76" s="331">
        <f>SUM(N76/M76*100)</f>
        <v>80.78714701444277</v>
      </c>
    </row>
    <row r="77" spans="1:15" ht="13.5" customHeight="1">
      <c r="A77" s="13"/>
      <c r="B77" s="13"/>
      <c r="C77" s="20"/>
      <c r="D77" s="20"/>
      <c r="E77" s="20"/>
      <c r="F77" s="20"/>
      <c r="G77" s="20"/>
      <c r="H77" s="20"/>
      <c r="I77" s="21"/>
      <c r="J77" s="563" t="s">
        <v>186</v>
      </c>
      <c r="K77" s="563"/>
      <c r="L77" s="563"/>
      <c r="M77" s="205">
        <v>2877000</v>
      </c>
      <c r="N77" s="205">
        <f>SUM(N78+N120+N129)</f>
        <v>2687805</v>
      </c>
      <c r="O77" s="323">
        <f>AVERAGE(N77/M77*100)</f>
        <v>93.42387904066736</v>
      </c>
    </row>
    <row r="78" spans="1:15" ht="13.5" customHeight="1">
      <c r="A78" s="13"/>
      <c r="B78" s="13"/>
      <c r="C78" s="20"/>
      <c r="D78" s="20"/>
      <c r="E78" s="20"/>
      <c r="F78" s="20"/>
      <c r="G78" s="20"/>
      <c r="H78" s="20"/>
      <c r="I78" s="21"/>
      <c r="J78" s="176" t="s">
        <v>331</v>
      </c>
      <c r="K78" s="176"/>
      <c r="L78" s="176"/>
      <c r="M78" s="178">
        <v>2701000</v>
      </c>
      <c r="N78" s="178">
        <f>SUM(N81)</f>
        <v>2559266</v>
      </c>
      <c r="O78" s="323">
        <f>AVERAGE(N78/M78*100)</f>
        <v>94.75253609774158</v>
      </c>
    </row>
    <row r="79" spans="1:15" ht="13.5" customHeight="1">
      <c r="A79" s="13"/>
      <c r="B79" s="13"/>
      <c r="C79" s="20"/>
      <c r="D79" s="20"/>
      <c r="E79" s="20"/>
      <c r="F79" s="20"/>
      <c r="G79" s="20"/>
      <c r="H79" s="20"/>
      <c r="I79" s="21"/>
      <c r="J79" s="278" t="s">
        <v>88</v>
      </c>
      <c r="K79" s="180"/>
      <c r="L79" s="180"/>
      <c r="M79" s="265"/>
      <c r="N79" s="265"/>
      <c r="O79" s="329"/>
    </row>
    <row r="80" spans="1:15" ht="13.5" customHeight="1">
      <c r="A80" s="13"/>
      <c r="B80" s="13"/>
      <c r="C80" s="20"/>
      <c r="D80" s="20"/>
      <c r="E80" s="20"/>
      <c r="F80" s="20"/>
      <c r="G80" s="20"/>
      <c r="H80" s="20"/>
      <c r="I80" s="21"/>
      <c r="J80" s="280" t="s">
        <v>193</v>
      </c>
      <c r="K80" s="263"/>
      <c r="L80" s="263"/>
      <c r="M80" s="264"/>
      <c r="N80" s="264"/>
      <c r="O80" s="330"/>
    </row>
    <row r="81" spans="1:15" ht="13.5" customHeight="1">
      <c r="A81" s="13"/>
      <c r="B81" s="13"/>
      <c r="C81" s="20"/>
      <c r="D81" s="20"/>
      <c r="E81" s="20"/>
      <c r="F81" s="20"/>
      <c r="G81" s="20"/>
      <c r="H81" s="20"/>
      <c r="I81" s="21"/>
      <c r="J81" s="181">
        <v>3</v>
      </c>
      <c r="K81" s="182" t="s">
        <v>45</v>
      </c>
      <c r="L81" s="182"/>
      <c r="M81" s="184">
        <v>2701000</v>
      </c>
      <c r="N81" s="184">
        <f>SUM(N82+N89+N115)</f>
        <v>2559266</v>
      </c>
      <c r="O81" s="327">
        <f aca="true" t="shared" si="2" ref="O81:O118">AVERAGE(N81/M81*100)</f>
        <v>94.75253609774158</v>
      </c>
    </row>
    <row r="82" spans="1:15" ht="13.5" customHeight="1">
      <c r="A82" s="13"/>
      <c r="B82" s="13"/>
      <c r="C82" s="20"/>
      <c r="D82" s="20"/>
      <c r="E82" s="20"/>
      <c r="F82" s="20"/>
      <c r="G82" s="20"/>
      <c r="H82" s="20"/>
      <c r="I82" s="21"/>
      <c r="J82" s="186">
        <v>31</v>
      </c>
      <c r="K82" s="192" t="s">
        <v>23</v>
      </c>
      <c r="L82" s="192"/>
      <c r="M82" s="189">
        <v>1546000</v>
      </c>
      <c r="N82" s="189">
        <f>SUM(N83+N85+N87)</f>
        <v>1388091</v>
      </c>
      <c r="O82" s="327">
        <f t="shared" si="2"/>
        <v>89.7859637774903</v>
      </c>
    </row>
    <row r="83" spans="1:15" ht="13.5" customHeight="1">
      <c r="A83" s="13"/>
      <c r="B83" s="13"/>
      <c r="C83" s="20"/>
      <c r="D83" s="20"/>
      <c r="E83" s="20"/>
      <c r="F83" s="20"/>
      <c r="G83" s="20"/>
      <c r="H83" s="20"/>
      <c r="I83" s="21"/>
      <c r="J83" s="207">
        <v>311</v>
      </c>
      <c r="K83" s="188" t="s">
        <v>394</v>
      </c>
      <c r="L83" s="208"/>
      <c r="M83" s="189">
        <v>1235000</v>
      </c>
      <c r="N83" s="189">
        <f>SUM(N84)</f>
        <v>1143082</v>
      </c>
      <c r="O83" s="327">
        <f t="shared" si="2"/>
        <v>92.55724696356276</v>
      </c>
    </row>
    <row r="84" spans="1:15" ht="13.5" customHeight="1">
      <c r="A84" s="13"/>
      <c r="B84" s="13"/>
      <c r="C84" s="20"/>
      <c r="D84" s="20"/>
      <c r="E84" s="20"/>
      <c r="F84" s="20"/>
      <c r="G84" s="20"/>
      <c r="H84" s="20"/>
      <c r="I84" s="21"/>
      <c r="J84" s="207">
        <v>3111</v>
      </c>
      <c r="K84" s="183" t="s">
        <v>387</v>
      </c>
      <c r="L84" s="312"/>
      <c r="M84" s="189">
        <v>1235000</v>
      </c>
      <c r="N84" s="189">
        <v>1143082</v>
      </c>
      <c r="O84" s="327">
        <f t="shared" si="2"/>
        <v>92.55724696356276</v>
      </c>
    </row>
    <row r="85" spans="1:15" ht="13.5" customHeight="1">
      <c r="A85" s="13"/>
      <c r="B85" s="13"/>
      <c r="C85" s="20"/>
      <c r="D85" s="20"/>
      <c r="E85" s="20"/>
      <c r="F85" s="20"/>
      <c r="G85" s="20"/>
      <c r="H85" s="20"/>
      <c r="I85" s="21"/>
      <c r="J85" s="186">
        <v>312</v>
      </c>
      <c r="K85" s="182" t="s">
        <v>24</v>
      </c>
      <c r="L85" s="182"/>
      <c r="M85" s="189">
        <v>105000</v>
      </c>
      <c r="N85" s="189">
        <f>SUM(N86)</f>
        <v>56400</v>
      </c>
      <c r="O85" s="327">
        <f t="shared" si="2"/>
        <v>53.714285714285715</v>
      </c>
    </row>
    <row r="86" spans="1:15" ht="13.5" customHeight="1">
      <c r="A86" s="13"/>
      <c r="B86" s="13"/>
      <c r="C86" s="20"/>
      <c r="D86" s="20"/>
      <c r="E86" s="20"/>
      <c r="F86" s="20"/>
      <c r="G86" s="20"/>
      <c r="H86" s="20"/>
      <c r="I86" s="21"/>
      <c r="J86" s="186">
        <v>3121</v>
      </c>
      <c r="K86" s="182" t="s">
        <v>24</v>
      </c>
      <c r="L86" s="182"/>
      <c r="M86" s="189">
        <v>105000</v>
      </c>
      <c r="N86" s="189">
        <v>56400</v>
      </c>
      <c r="O86" s="327">
        <f t="shared" si="2"/>
        <v>53.714285714285715</v>
      </c>
    </row>
    <row r="87" spans="1:15" ht="13.5" customHeight="1">
      <c r="A87" s="13"/>
      <c r="B87" s="13"/>
      <c r="C87" s="20"/>
      <c r="D87" s="20"/>
      <c r="E87" s="20"/>
      <c r="F87" s="20"/>
      <c r="G87" s="20"/>
      <c r="H87" s="20"/>
      <c r="I87" s="21"/>
      <c r="J87" s="186">
        <v>313</v>
      </c>
      <c r="K87" s="187" t="s">
        <v>47</v>
      </c>
      <c r="L87" s="187"/>
      <c r="M87" s="189">
        <v>206000</v>
      </c>
      <c r="N87" s="189">
        <f>SUM(N88)</f>
        <v>188609</v>
      </c>
      <c r="O87" s="327">
        <f t="shared" si="2"/>
        <v>91.55776699029127</v>
      </c>
    </row>
    <row r="88" spans="1:15" ht="13.5" customHeight="1">
      <c r="A88" s="13"/>
      <c r="B88" s="13"/>
      <c r="C88" s="20"/>
      <c r="D88" s="20"/>
      <c r="E88" s="20"/>
      <c r="F88" s="20"/>
      <c r="G88" s="20"/>
      <c r="H88" s="20"/>
      <c r="I88" s="21"/>
      <c r="J88" s="186">
        <v>3132</v>
      </c>
      <c r="K88" s="187" t="s">
        <v>131</v>
      </c>
      <c r="L88" s="187"/>
      <c r="M88" s="189">
        <v>206000</v>
      </c>
      <c r="N88" s="189">
        <v>188609</v>
      </c>
      <c r="O88" s="327">
        <f t="shared" si="2"/>
        <v>91.55776699029127</v>
      </c>
    </row>
    <row r="89" spans="1:15" ht="13.5" customHeight="1">
      <c r="A89" s="13"/>
      <c r="B89" s="13"/>
      <c r="C89" s="20"/>
      <c r="D89" s="20"/>
      <c r="E89" s="20"/>
      <c r="F89" s="20"/>
      <c r="G89" s="20"/>
      <c r="H89" s="20"/>
      <c r="I89" s="21"/>
      <c r="J89" s="186">
        <v>32</v>
      </c>
      <c r="K89" s="187" t="s">
        <v>46</v>
      </c>
      <c r="L89" s="187"/>
      <c r="M89" s="189">
        <v>1035000</v>
      </c>
      <c r="N89" s="189">
        <f>SUM(N90+N94+N99+N109+N111)</f>
        <v>1033421</v>
      </c>
      <c r="O89" s="327">
        <f t="shared" si="2"/>
        <v>99.84743961352656</v>
      </c>
    </row>
    <row r="90" spans="1:15" ht="13.5" customHeight="1">
      <c r="A90" s="13"/>
      <c r="B90" s="13"/>
      <c r="C90" s="20"/>
      <c r="D90" s="20"/>
      <c r="E90" s="20"/>
      <c r="F90" s="20"/>
      <c r="G90" s="20"/>
      <c r="H90" s="20"/>
      <c r="I90" s="21"/>
      <c r="J90" s="186">
        <v>321</v>
      </c>
      <c r="K90" s="187" t="s">
        <v>26</v>
      </c>
      <c r="L90" s="187"/>
      <c r="M90" s="189">
        <v>50000</v>
      </c>
      <c r="N90" s="189">
        <f>SUM(N91+N92+N93)</f>
        <v>24423</v>
      </c>
      <c r="O90" s="327">
        <f t="shared" si="2"/>
        <v>48.846000000000004</v>
      </c>
    </row>
    <row r="91" spans="1:15" ht="13.5" customHeight="1">
      <c r="A91" s="13"/>
      <c r="B91" s="13"/>
      <c r="C91" s="20"/>
      <c r="D91" s="20"/>
      <c r="E91" s="20"/>
      <c r="F91" s="20"/>
      <c r="G91" s="20"/>
      <c r="H91" s="20"/>
      <c r="I91" s="21"/>
      <c r="J91" s="186">
        <v>3211</v>
      </c>
      <c r="K91" s="187" t="s">
        <v>386</v>
      </c>
      <c r="L91" s="187"/>
      <c r="M91" s="189">
        <v>10000</v>
      </c>
      <c r="N91" s="189">
        <v>6160</v>
      </c>
      <c r="O91" s="327">
        <f t="shared" si="2"/>
        <v>61.6</v>
      </c>
    </row>
    <row r="92" spans="1:15" ht="13.5" customHeight="1">
      <c r="A92" s="13"/>
      <c r="B92" s="13"/>
      <c r="C92" s="20"/>
      <c r="D92" s="20"/>
      <c r="E92" s="20"/>
      <c r="F92" s="20"/>
      <c r="G92" s="20"/>
      <c r="H92" s="20"/>
      <c r="I92" s="21"/>
      <c r="J92" s="186">
        <v>3212</v>
      </c>
      <c r="K92" s="187" t="s">
        <v>395</v>
      </c>
      <c r="L92" s="187"/>
      <c r="M92" s="189">
        <v>10000</v>
      </c>
      <c r="N92" s="189">
        <v>8400</v>
      </c>
      <c r="O92" s="327">
        <f t="shared" si="2"/>
        <v>84</v>
      </c>
    </row>
    <row r="93" spans="1:15" ht="13.5" customHeight="1">
      <c r="A93" s="13"/>
      <c r="B93" s="13"/>
      <c r="C93" s="20"/>
      <c r="D93" s="20"/>
      <c r="E93" s="20"/>
      <c r="F93" s="20"/>
      <c r="G93" s="20"/>
      <c r="H93" s="20"/>
      <c r="I93" s="21"/>
      <c r="J93" s="186">
        <v>3213</v>
      </c>
      <c r="K93" s="187" t="s">
        <v>99</v>
      </c>
      <c r="L93" s="187"/>
      <c r="M93" s="189">
        <v>30000</v>
      </c>
      <c r="N93" s="189">
        <v>9863</v>
      </c>
      <c r="O93" s="327">
        <f t="shared" si="2"/>
        <v>32.876666666666665</v>
      </c>
    </row>
    <row r="94" spans="1:15" ht="13.5" customHeight="1">
      <c r="A94" s="13"/>
      <c r="B94" s="13"/>
      <c r="C94" s="20"/>
      <c r="D94" s="20"/>
      <c r="E94" s="20"/>
      <c r="F94" s="20"/>
      <c r="G94" s="20"/>
      <c r="H94" s="20"/>
      <c r="I94" s="21"/>
      <c r="J94" s="186">
        <v>322</v>
      </c>
      <c r="K94" s="187" t="s">
        <v>27</v>
      </c>
      <c r="L94" s="187"/>
      <c r="M94" s="189">
        <v>135000</v>
      </c>
      <c r="N94" s="189">
        <f>SUM(N95+N96+N97+N98)</f>
        <v>125456</v>
      </c>
      <c r="O94" s="327">
        <f t="shared" si="2"/>
        <v>92.93037037037037</v>
      </c>
    </row>
    <row r="95" spans="1:15" ht="13.5" customHeight="1">
      <c r="A95" s="13"/>
      <c r="B95" s="13"/>
      <c r="C95" s="20"/>
      <c r="D95" s="20"/>
      <c r="E95" s="20"/>
      <c r="F95" s="20"/>
      <c r="G95" s="20"/>
      <c r="H95" s="20"/>
      <c r="I95" s="21"/>
      <c r="J95" s="186">
        <v>3221</v>
      </c>
      <c r="K95" s="187" t="s">
        <v>106</v>
      </c>
      <c r="L95" s="187"/>
      <c r="M95" s="189">
        <v>95000</v>
      </c>
      <c r="N95" s="189">
        <v>92157</v>
      </c>
      <c r="O95" s="327">
        <f t="shared" si="2"/>
        <v>97.00736842105263</v>
      </c>
    </row>
    <row r="96" spans="1:15" ht="13.5" customHeight="1">
      <c r="A96" s="13"/>
      <c r="B96" s="13"/>
      <c r="C96" s="20"/>
      <c r="D96" s="20"/>
      <c r="E96" s="20"/>
      <c r="F96" s="20"/>
      <c r="G96" s="20"/>
      <c r="H96" s="20"/>
      <c r="I96" s="21"/>
      <c r="J96" s="186">
        <v>3223</v>
      </c>
      <c r="K96" s="187" t="s">
        <v>402</v>
      </c>
      <c r="L96" s="187"/>
      <c r="M96" s="189">
        <v>15000</v>
      </c>
      <c r="N96" s="189">
        <v>12023</v>
      </c>
      <c r="O96" s="327">
        <f t="shared" si="2"/>
        <v>80.15333333333334</v>
      </c>
    </row>
    <row r="97" spans="1:15" ht="13.5" customHeight="1">
      <c r="A97" s="13"/>
      <c r="B97" s="13"/>
      <c r="C97" s="20"/>
      <c r="D97" s="20"/>
      <c r="E97" s="20"/>
      <c r="F97" s="20"/>
      <c r="G97" s="20"/>
      <c r="H97" s="20"/>
      <c r="I97" s="21"/>
      <c r="J97" s="186">
        <v>3224</v>
      </c>
      <c r="K97" s="187" t="s">
        <v>133</v>
      </c>
      <c r="L97" s="187"/>
      <c r="M97" s="189">
        <v>5000</v>
      </c>
      <c r="N97" s="189">
        <v>2133</v>
      </c>
      <c r="O97" s="327">
        <f t="shared" si="2"/>
        <v>42.66</v>
      </c>
    </row>
    <row r="98" spans="1:15" ht="13.5" customHeight="1">
      <c r="A98" s="13"/>
      <c r="B98" s="13"/>
      <c r="C98" s="20"/>
      <c r="D98" s="20"/>
      <c r="E98" s="20"/>
      <c r="F98" s="20"/>
      <c r="G98" s="20"/>
      <c r="H98" s="20"/>
      <c r="I98" s="21"/>
      <c r="J98" s="186">
        <v>3225</v>
      </c>
      <c r="K98" s="187" t="s">
        <v>396</v>
      </c>
      <c r="L98" s="187"/>
      <c r="M98" s="189">
        <v>20000</v>
      </c>
      <c r="N98" s="189">
        <v>19143</v>
      </c>
      <c r="O98" s="327">
        <f t="shared" si="2"/>
        <v>95.71499999999999</v>
      </c>
    </row>
    <row r="99" spans="1:15" ht="13.5" customHeight="1">
      <c r="A99" s="13"/>
      <c r="B99" s="13"/>
      <c r="C99" s="20"/>
      <c r="D99" s="20"/>
      <c r="E99" s="20"/>
      <c r="F99" s="20"/>
      <c r="G99" s="20"/>
      <c r="H99" s="20"/>
      <c r="I99" s="21"/>
      <c r="J99" s="186">
        <v>323</v>
      </c>
      <c r="K99" s="187" t="s">
        <v>28</v>
      </c>
      <c r="L99" s="187"/>
      <c r="M99" s="189">
        <v>535000</v>
      </c>
      <c r="N99" s="189">
        <f>SUM(N100+N101+N102+N103+N104+N105+N106+N107+N108)</f>
        <v>539541</v>
      </c>
      <c r="O99" s="327">
        <f t="shared" si="2"/>
        <v>100.84878504672896</v>
      </c>
    </row>
    <row r="100" spans="1:15" ht="13.5" customHeight="1">
      <c r="A100" s="13"/>
      <c r="B100" s="13"/>
      <c r="C100" s="20"/>
      <c r="D100" s="20"/>
      <c r="E100" s="20"/>
      <c r="F100" s="20"/>
      <c r="G100" s="20"/>
      <c r="H100" s="20"/>
      <c r="I100" s="21"/>
      <c r="J100" s="191">
        <v>3231</v>
      </c>
      <c r="K100" s="192" t="s">
        <v>100</v>
      </c>
      <c r="L100" s="192"/>
      <c r="M100" s="189">
        <v>185000</v>
      </c>
      <c r="N100" s="189">
        <v>185271</v>
      </c>
      <c r="O100" s="327">
        <f t="shared" si="2"/>
        <v>100.1464864864865</v>
      </c>
    </row>
    <row r="101" spans="1:15" ht="13.5" customHeight="1">
      <c r="A101" s="13"/>
      <c r="B101" s="13"/>
      <c r="C101" s="20"/>
      <c r="D101" s="20"/>
      <c r="E101" s="20"/>
      <c r="F101" s="20"/>
      <c r="G101" s="20"/>
      <c r="H101" s="20"/>
      <c r="I101" s="21"/>
      <c r="J101" s="191">
        <v>3232</v>
      </c>
      <c r="K101" s="192" t="s">
        <v>101</v>
      </c>
      <c r="L101" s="192"/>
      <c r="M101" s="189">
        <v>17000</v>
      </c>
      <c r="N101" s="189">
        <v>16923</v>
      </c>
      <c r="O101" s="327">
        <f t="shared" si="2"/>
        <v>99.54705882352941</v>
      </c>
    </row>
    <row r="102" spans="1:15" ht="13.5" customHeight="1">
      <c r="A102" s="13"/>
      <c r="B102" s="13"/>
      <c r="C102" s="20"/>
      <c r="D102" s="20"/>
      <c r="E102" s="20"/>
      <c r="F102" s="20"/>
      <c r="G102" s="20"/>
      <c r="H102" s="20"/>
      <c r="I102" s="21"/>
      <c r="J102" s="191">
        <v>3233</v>
      </c>
      <c r="K102" s="192" t="s">
        <v>373</v>
      </c>
      <c r="L102" s="192"/>
      <c r="M102" s="189">
        <v>33000</v>
      </c>
      <c r="N102" s="189">
        <v>32882</v>
      </c>
      <c r="O102" s="327">
        <f t="shared" si="2"/>
        <v>99.64242424242424</v>
      </c>
    </row>
    <row r="103" spans="1:15" ht="13.5" customHeight="1">
      <c r="A103" s="13"/>
      <c r="B103" s="13"/>
      <c r="C103" s="20"/>
      <c r="D103" s="20"/>
      <c r="E103" s="20"/>
      <c r="F103" s="20"/>
      <c r="G103" s="20"/>
      <c r="H103" s="20"/>
      <c r="I103" s="21"/>
      <c r="J103" s="191">
        <v>3234</v>
      </c>
      <c r="K103" s="192" t="s">
        <v>377</v>
      </c>
      <c r="L103" s="192"/>
      <c r="M103" s="189">
        <v>3000</v>
      </c>
      <c r="N103" s="189">
        <v>2517</v>
      </c>
      <c r="O103" s="327">
        <f t="shared" si="2"/>
        <v>83.89999999999999</v>
      </c>
    </row>
    <row r="104" spans="1:15" ht="13.5" customHeight="1">
      <c r="A104" s="13"/>
      <c r="B104" s="13"/>
      <c r="C104" s="20"/>
      <c r="D104" s="20"/>
      <c r="E104" s="20"/>
      <c r="F104" s="20"/>
      <c r="G104" s="20"/>
      <c r="H104" s="20"/>
      <c r="I104" s="21"/>
      <c r="J104" s="191">
        <v>3235</v>
      </c>
      <c r="K104" s="192" t="s">
        <v>244</v>
      </c>
      <c r="L104" s="192"/>
      <c r="M104" s="189">
        <v>38000</v>
      </c>
      <c r="N104" s="189">
        <v>37840</v>
      </c>
      <c r="O104" s="327">
        <f t="shared" si="2"/>
        <v>99.57894736842105</v>
      </c>
    </row>
    <row r="105" spans="1:15" ht="13.5" customHeight="1">
      <c r="A105" s="13"/>
      <c r="B105" s="13"/>
      <c r="C105" s="20"/>
      <c r="D105" s="20"/>
      <c r="E105" s="20"/>
      <c r="F105" s="20"/>
      <c r="G105" s="20"/>
      <c r="H105" s="20"/>
      <c r="I105" s="21"/>
      <c r="J105" s="191">
        <v>3236</v>
      </c>
      <c r="K105" s="192" t="s">
        <v>397</v>
      </c>
      <c r="L105" s="192"/>
      <c r="M105" s="189">
        <v>5000</v>
      </c>
      <c r="N105" s="189">
        <v>5158</v>
      </c>
      <c r="O105" s="327">
        <f t="shared" si="2"/>
        <v>103.16000000000001</v>
      </c>
    </row>
    <row r="106" spans="1:15" ht="13.5" customHeight="1">
      <c r="A106" s="13"/>
      <c r="B106" s="13"/>
      <c r="C106" s="20"/>
      <c r="D106" s="20"/>
      <c r="E106" s="20"/>
      <c r="F106" s="20"/>
      <c r="G106" s="20"/>
      <c r="H106" s="20"/>
      <c r="I106" s="21"/>
      <c r="J106" s="191">
        <v>3237</v>
      </c>
      <c r="K106" s="192" t="s">
        <v>102</v>
      </c>
      <c r="L106" s="192"/>
      <c r="M106" s="189">
        <v>125000</v>
      </c>
      <c r="N106" s="189">
        <v>125377</v>
      </c>
      <c r="O106" s="327">
        <f t="shared" si="2"/>
        <v>100.3016</v>
      </c>
    </row>
    <row r="107" spans="1:15" ht="13.5" customHeight="1">
      <c r="A107" s="13"/>
      <c r="B107" s="13"/>
      <c r="C107" s="20"/>
      <c r="D107" s="20"/>
      <c r="E107" s="20"/>
      <c r="F107" s="20"/>
      <c r="G107" s="20"/>
      <c r="H107" s="20"/>
      <c r="I107" s="21"/>
      <c r="J107" s="191">
        <v>3238</v>
      </c>
      <c r="K107" s="192" t="s">
        <v>385</v>
      </c>
      <c r="L107" s="192"/>
      <c r="M107" s="189">
        <v>85000</v>
      </c>
      <c r="N107" s="189">
        <v>88675</v>
      </c>
      <c r="O107" s="327">
        <f t="shared" si="2"/>
        <v>104.32352941176471</v>
      </c>
    </row>
    <row r="108" spans="1:15" ht="13.5" customHeight="1">
      <c r="A108" s="13"/>
      <c r="B108" s="13"/>
      <c r="C108" s="20"/>
      <c r="D108" s="20"/>
      <c r="E108" s="20"/>
      <c r="F108" s="20"/>
      <c r="G108" s="20"/>
      <c r="H108" s="20"/>
      <c r="I108" s="21"/>
      <c r="J108" s="191">
        <v>3239</v>
      </c>
      <c r="K108" s="192" t="s">
        <v>398</v>
      </c>
      <c r="L108" s="192"/>
      <c r="M108" s="189">
        <v>44000</v>
      </c>
      <c r="N108" s="189">
        <v>44898</v>
      </c>
      <c r="O108" s="327">
        <f t="shared" si="2"/>
        <v>102.04090909090908</v>
      </c>
    </row>
    <row r="109" spans="1:15" ht="13.5" customHeight="1">
      <c r="A109" s="42"/>
      <c r="B109" s="44"/>
      <c r="C109" s="44"/>
      <c r="D109" s="44"/>
      <c r="E109" s="44"/>
      <c r="F109" s="44"/>
      <c r="G109" s="44"/>
      <c r="H109" s="44"/>
      <c r="I109" s="43"/>
      <c r="J109" s="191">
        <v>324</v>
      </c>
      <c r="K109" s="192" t="s">
        <v>242</v>
      </c>
      <c r="L109" s="192"/>
      <c r="M109" s="189">
        <v>10000</v>
      </c>
      <c r="N109" s="189">
        <f>SUM(N110)</f>
        <v>18434</v>
      </c>
      <c r="O109" s="327">
        <f t="shared" si="2"/>
        <v>184.34</v>
      </c>
    </row>
    <row r="110" spans="1:15" ht="13.5" customHeight="1">
      <c r="A110" s="42"/>
      <c r="B110" s="44"/>
      <c r="C110" s="44"/>
      <c r="D110" s="44"/>
      <c r="E110" s="44"/>
      <c r="F110" s="44"/>
      <c r="G110" s="44"/>
      <c r="H110" s="44"/>
      <c r="I110" s="43"/>
      <c r="J110" s="191">
        <v>3241</v>
      </c>
      <c r="K110" s="192" t="s">
        <v>248</v>
      </c>
      <c r="L110" s="192"/>
      <c r="M110" s="189">
        <v>10000</v>
      </c>
      <c r="N110" s="189">
        <v>18434</v>
      </c>
      <c r="O110" s="327">
        <f t="shared" si="2"/>
        <v>184.34</v>
      </c>
    </row>
    <row r="111" spans="1:15" ht="13.5" customHeight="1">
      <c r="A111" s="40"/>
      <c r="B111" s="34"/>
      <c r="C111" s="34"/>
      <c r="D111" s="34"/>
      <c r="E111" s="34"/>
      <c r="F111" s="34"/>
      <c r="G111" s="34"/>
      <c r="H111" s="34"/>
      <c r="I111" s="34"/>
      <c r="J111" s="191">
        <v>329</v>
      </c>
      <c r="K111" s="192" t="s">
        <v>29</v>
      </c>
      <c r="L111" s="192"/>
      <c r="M111" s="189">
        <v>305000</v>
      </c>
      <c r="N111" s="189">
        <f>SUM(N112+N113+N114)</f>
        <v>325567</v>
      </c>
      <c r="O111" s="327">
        <f t="shared" si="2"/>
        <v>106.7432786885246</v>
      </c>
    </row>
    <row r="112" spans="1:15" ht="13.5" customHeight="1">
      <c r="A112" s="40"/>
      <c r="B112" s="34"/>
      <c r="C112" s="34"/>
      <c r="D112" s="34"/>
      <c r="E112" s="34"/>
      <c r="F112" s="34"/>
      <c r="G112" s="34"/>
      <c r="H112" s="34"/>
      <c r="I112" s="34"/>
      <c r="J112" s="191">
        <v>3294</v>
      </c>
      <c r="K112" s="192" t="s">
        <v>399</v>
      </c>
      <c r="L112" s="192"/>
      <c r="M112" s="189">
        <v>5000</v>
      </c>
      <c r="N112" s="189">
        <v>6269</v>
      </c>
      <c r="O112" s="327">
        <f t="shared" si="2"/>
        <v>125.38</v>
      </c>
    </row>
    <row r="113" spans="1:15" ht="13.5" customHeight="1">
      <c r="A113" s="40"/>
      <c r="B113" s="34"/>
      <c r="C113" s="34"/>
      <c r="D113" s="34"/>
      <c r="E113" s="34"/>
      <c r="F113" s="34"/>
      <c r="G113" s="34"/>
      <c r="H113" s="34"/>
      <c r="I113" s="34"/>
      <c r="J113" s="191">
        <v>3295</v>
      </c>
      <c r="K113" s="192" t="s">
        <v>400</v>
      </c>
      <c r="L113" s="192"/>
      <c r="M113" s="189">
        <v>5000</v>
      </c>
      <c r="N113" s="189">
        <v>7535</v>
      </c>
      <c r="O113" s="327">
        <f t="shared" si="2"/>
        <v>150.7</v>
      </c>
    </row>
    <row r="114" spans="1:15" ht="13.5" customHeight="1">
      <c r="A114" s="40"/>
      <c r="B114" s="34"/>
      <c r="C114" s="34"/>
      <c r="D114" s="34"/>
      <c r="E114" s="34"/>
      <c r="F114" s="34"/>
      <c r="G114" s="34"/>
      <c r="H114" s="34"/>
      <c r="I114" s="34"/>
      <c r="J114" s="191">
        <v>3299</v>
      </c>
      <c r="K114" s="192" t="s">
        <v>29</v>
      </c>
      <c r="L114" s="192"/>
      <c r="M114" s="189">
        <v>300000</v>
      </c>
      <c r="N114" s="189">
        <v>311763</v>
      </c>
      <c r="O114" s="327">
        <f t="shared" si="2"/>
        <v>103.92099999999999</v>
      </c>
    </row>
    <row r="115" spans="1:15" ht="13.5" customHeight="1">
      <c r="A115" s="38"/>
      <c r="B115" s="37"/>
      <c r="C115" s="37"/>
      <c r="D115" s="37"/>
      <c r="E115" s="37"/>
      <c r="F115" s="37"/>
      <c r="G115" s="37"/>
      <c r="H115" s="37"/>
      <c r="I115" s="37"/>
      <c r="J115" s="186">
        <v>34</v>
      </c>
      <c r="K115" s="187" t="s">
        <v>48</v>
      </c>
      <c r="L115" s="187"/>
      <c r="M115" s="189">
        <v>120000</v>
      </c>
      <c r="N115" s="189">
        <f>SUM(N116)</f>
        <v>137754</v>
      </c>
      <c r="O115" s="327">
        <f t="shared" si="2"/>
        <v>114.795</v>
      </c>
    </row>
    <row r="116" spans="1:15" ht="13.5" customHeight="1">
      <c r="A116" s="16"/>
      <c r="B116" s="17"/>
      <c r="C116" s="17"/>
      <c r="D116" s="17"/>
      <c r="E116" s="17"/>
      <c r="F116" s="17"/>
      <c r="G116" s="17"/>
      <c r="H116" s="17"/>
      <c r="I116" s="33"/>
      <c r="J116" s="186">
        <v>343</v>
      </c>
      <c r="K116" s="187" t="s">
        <v>31</v>
      </c>
      <c r="L116" s="187"/>
      <c r="M116" s="184">
        <v>120000</v>
      </c>
      <c r="N116" s="184">
        <f>SUM(N117+N118+N119)</f>
        <v>137754</v>
      </c>
      <c r="O116" s="327">
        <f t="shared" si="2"/>
        <v>114.795</v>
      </c>
    </row>
    <row r="117" spans="1:15" ht="13.5" customHeight="1">
      <c r="A117" s="16"/>
      <c r="B117" s="17"/>
      <c r="C117" s="17"/>
      <c r="D117" s="17"/>
      <c r="E117" s="17"/>
      <c r="F117" s="17"/>
      <c r="G117" s="17"/>
      <c r="H117" s="17"/>
      <c r="I117" s="33"/>
      <c r="J117" s="186">
        <v>3431</v>
      </c>
      <c r="K117" s="187" t="s">
        <v>103</v>
      </c>
      <c r="L117" s="187"/>
      <c r="M117" s="189">
        <v>105000</v>
      </c>
      <c r="N117" s="189">
        <v>120754</v>
      </c>
      <c r="O117" s="327">
        <f t="shared" si="2"/>
        <v>115.00380952380954</v>
      </c>
    </row>
    <row r="118" spans="1:15" ht="13.5" customHeight="1">
      <c r="A118" s="16"/>
      <c r="B118" s="17"/>
      <c r="C118" s="17"/>
      <c r="D118" s="17"/>
      <c r="E118" s="17"/>
      <c r="F118" s="17"/>
      <c r="G118" s="17"/>
      <c r="H118" s="17"/>
      <c r="I118" s="33"/>
      <c r="J118" s="186">
        <v>3433</v>
      </c>
      <c r="K118" s="187" t="s">
        <v>401</v>
      </c>
      <c r="L118" s="187"/>
      <c r="M118" s="189">
        <v>2000</v>
      </c>
      <c r="N118" s="189">
        <v>2118</v>
      </c>
      <c r="O118" s="327">
        <f t="shared" si="2"/>
        <v>105.89999999999999</v>
      </c>
    </row>
    <row r="119" spans="1:15" ht="13.5" customHeight="1">
      <c r="A119" s="16"/>
      <c r="B119" s="17"/>
      <c r="C119" s="17"/>
      <c r="D119" s="17"/>
      <c r="E119" s="17"/>
      <c r="F119" s="17"/>
      <c r="G119" s="17"/>
      <c r="H119" s="17"/>
      <c r="I119" s="33"/>
      <c r="J119" s="186">
        <v>3434</v>
      </c>
      <c r="K119" s="187" t="s">
        <v>249</v>
      </c>
      <c r="L119" s="187"/>
      <c r="M119" s="189">
        <v>13000</v>
      </c>
      <c r="N119" s="189">
        <v>14882</v>
      </c>
      <c r="O119" s="327">
        <f>AVERAGE(N119/M119*100)</f>
        <v>114.47692307692307</v>
      </c>
    </row>
    <row r="120" spans="1:15" ht="13.5" customHeight="1">
      <c r="A120" s="16"/>
      <c r="B120" s="17"/>
      <c r="C120" s="17"/>
      <c r="D120" s="17"/>
      <c r="E120" s="17"/>
      <c r="F120" s="17"/>
      <c r="G120" s="17"/>
      <c r="H120" s="17"/>
      <c r="I120" s="33"/>
      <c r="J120" s="177" t="s">
        <v>72</v>
      </c>
      <c r="K120" s="197" t="s">
        <v>365</v>
      </c>
      <c r="L120" s="206"/>
      <c r="M120" s="178">
        <v>30000</v>
      </c>
      <c r="N120" s="178">
        <f>SUM(N123)</f>
        <v>10189</v>
      </c>
      <c r="O120" s="323">
        <f>AVERAGE(N120/M120*100)</f>
        <v>33.96333333333333</v>
      </c>
    </row>
    <row r="121" spans="1:15" ht="13.5" customHeight="1">
      <c r="A121" s="24"/>
      <c r="B121" s="20"/>
      <c r="C121" s="20"/>
      <c r="D121" s="20"/>
      <c r="E121" s="20"/>
      <c r="F121" s="20"/>
      <c r="G121" s="20"/>
      <c r="H121" s="20"/>
      <c r="I121" s="25"/>
      <c r="J121" s="278" t="s">
        <v>187</v>
      </c>
      <c r="K121" s="180"/>
      <c r="L121" s="180"/>
      <c r="M121" s="265"/>
      <c r="N121" s="265"/>
      <c r="O121" s="329"/>
    </row>
    <row r="122" spans="1:15" ht="13.5" customHeight="1">
      <c r="A122" s="24"/>
      <c r="B122" s="20"/>
      <c r="C122" s="20"/>
      <c r="D122" s="20"/>
      <c r="E122" s="20"/>
      <c r="F122" s="20"/>
      <c r="G122" s="20"/>
      <c r="H122" s="20"/>
      <c r="I122" s="21"/>
      <c r="J122" s="280" t="s">
        <v>191</v>
      </c>
      <c r="K122" s="263"/>
      <c r="L122" s="263"/>
      <c r="M122" s="264"/>
      <c r="N122" s="264"/>
      <c r="O122" s="330"/>
    </row>
    <row r="123" spans="1:15" ht="13.5" customHeight="1">
      <c r="A123" s="25"/>
      <c r="B123" s="20"/>
      <c r="C123" s="20"/>
      <c r="D123" s="20"/>
      <c r="E123" s="20"/>
      <c r="F123" s="20"/>
      <c r="G123" s="20"/>
      <c r="H123" s="20"/>
      <c r="I123" s="21"/>
      <c r="J123" s="181">
        <v>3</v>
      </c>
      <c r="K123" s="209" t="s">
        <v>4</v>
      </c>
      <c r="L123" s="209"/>
      <c r="M123" s="184">
        <v>30000</v>
      </c>
      <c r="N123" s="184">
        <f>SUM(N124)</f>
        <v>10189</v>
      </c>
      <c r="O123" s="326">
        <f aca="true" t="shared" si="3" ref="O123:O128">AVERAGE(N123/M123*100)</f>
        <v>33.96333333333333</v>
      </c>
    </row>
    <row r="124" spans="1:15" ht="13.5" customHeight="1">
      <c r="A124" s="25"/>
      <c r="B124" s="20"/>
      <c r="C124" s="20"/>
      <c r="D124" s="20"/>
      <c r="E124" s="20"/>
      <c r="F124" s="20"/>
      <c r="G124" s="20"/>
      <c r="H124" s="20"/>
      <c r="I124" s="21"/>
      <c r="J124" s="186">
        <v>32</v>
      </c>
      <c r="K124" s="187" t="s">
        <v>25</v>
      </c>
      <c r="L124" s="187"/>
      <c r="M124" s="189">
        <v>30000</v>
      </c>
      <c r="N124" s="189">
        <f>SUM(N125+N127)</f>
        <v>10189</v>
      </c>
      <c r="O124" s="326">
        <f t="shared" si="3"/>
        <v>33.96333333333333</v>
      </c>
    </row>
    <row r="125" spans="1:15" ht="13.5" customHeight="1">
      <c r="A125" s="25"/>
      <c r="B125" s="20"/>
      <c r="C125" s="20"/>
      <c r="D125" s="20"/>
      <c r="E125" s="20"/>
      <c r="F125" s="20"/>
      <c r="G125" s="20"/>
      <c r="H125" s="20"/>
      <c r="I125" s="21"/>
      <c r="J125" s="186">
        <v>323</v>
      </c>
      <c r="K125" s="187" t="s">
        <v>28</v>
      </c>
      <c r="L125" s="187"/>
      <c r="M125" s="184">
        <v>10000</v>
      </c>
      <c r="N125" s="184">
        <f>SUM(N126)</f>
        <v>7115</v>
      </c>
      <c r="O125" s="326">
        <f t="shared" si="3"/>
        <v>71.15</v>
      </c>
    </row>
    <row r="126" spans="1:15" ht="13.5" customHeight="1">
      <c r="A126" s="25"/>
      <c r="B126" s="20"/>
      <c r="C126" s="20"/>
      <c r="D126" s="20"/>
      <c r="E126" s="20"/>
      <c r="F126" s="20"/>
      <c r="G126" s="20"/>
      <c r="H126" s="20"/>
      <c r="I126" s="21"/>
      <c r="J126" s="186">
        <v>3237</v>
      </c>
      <c r="K126" s="187" t="s">
        <v>102</v>
      </c>
      <c r="L126" s="187"/>
      <c r="M126" s="184">
        <v>10000</v>
      </c>
      <c r="N126" s="184">
        <v>7115</v>
      </c>
      <c r="O126" s="326">
        <f t="shared" si="3"/>
        <v>71.15</v>
      </c>
    </row>
    <row r="127" spans="1:15" ht="13.5" customHeight="1">
      <c r="A127" s="25"/>
      <c r="B127" s="20"/>
      <c r="C127" s="20"/>
      <c r="D127" s="20"/>
      <c r="E127" s="20"/>
      <c r="F127" s="20"/>
      <c r="G127" s="20"/>
      <c r="H127" s="20"/>
      <c r="I127" s="21"/>
      <c r="J127" s="186">
        <v>329</v>
      </c>
      <c r="K127" s="187" t="s">
        <v>29</v>
      </c>
      <c r="L127" s="187"/>
      <c r="M127" s="184">
        <v>20000</v>
      </c>
      <c r="N127" s="184">
        <f>SUM(N128)</f>
        <v>3074</v>
      </c>
      <c r="O127" s="326">
        <f t="shared" si="3"/>
        <v>15.370000000000001</v>
      </c>
    </row>
    <row r="128" spans="1:15" ht="13.5" customHeight="1">
      <c r="A128" s="25"/>
      <c r="B128" s="20"/>
      <c r="C128" s="20"/>
      <c r="D128" s="20"/>
      <c r="E128" s="20"/>
      <c r="F128" s="20"/>
      <c r="G128" s="20"/>
      <c r="H128" s="20"/>
      <c r="I128" s="21"/>
      <c r="J128" s="191">
        <v>3299</v>
      </c>
      <c r="K128" s="192" t="s">
        <v>29</v>
      </c>
      <c r="L128" s="192"/>
      <c r="M128" s="231">
        <v>20000</v>
      </c>
      <c r="N128" s="231">
        <v>3074</v>
      </c>
      <c r="O128" s="326">
        <f t="shared" si="3"/>
        <v>15.370000000000001</v>
      </c>
    </row>
    <row r="129" spans="1:15" ht="13.5" customHeight="1">
      <c r="A129" s="10"/>
      <c r="B129" s="20"/>
      <c r="C129" s="20"/>
      <c r="D129" s="20"/>
      <c r="E129" s="20"/>
      <c r="F129" s="20"/>
      <c r="G129" s="20"/>
      <c r="H129" s="20"/>
      <c r="I129" s="21"/>
      <c r="J129" s="282" t="s">
        <v>366</v>
      </c>
      <c r="K129" s="283"/>
      <c r="L129" s="283"/>
      <c r="M129" s="254">
        <v>146000</v>
      </c>
      <c r="N129" s="254">
        <f>SUM(N132+N136)</f>
        <v>118350</v>
      </c>
      <c r="O129" s="334">
        <f>AVERAGE(N129/M129*100)</f>
        <v>81.06164383561644</v>
      </c>
    </row>
    <row r="130" spans="1:15" ht="13.5" customHeight="1">
      <c r="A130" s="10"/>
      <c r="B130" s="20"/>
      <c r="C130" s="20"/>
      <c r="D130" s="20"/>
      <c r="E130" s="20"/>
      <c r="F130" s="20"/>
      <c r="G130" s="20"/>
      <c r="H130" s="20"/>
      <c r="I130" s="21"/>
      <c r="J130" s="275" t="s">
        <v>78</v>
      </c>
      <c r="K130" s="180" t="s">
        <v>181</v>
      </c>
      <c r="L130" s="180"/>
      <c r="M130" s="265"/>
      <c r="N130" s="265"/>
      <c r="O130" s="329"/>
    </row>
    <row r="131" spans="1:15" ht="13.5" customHeight="1">
      <c r="A131" s="10"/>
      <c r="B131" s="20"/>
      <c r="C131" s="20"/>
      <c r="D131" s="20"/>
      <c r="E131" s="20"/>
      <c r="F131" s="20"/>
      <c r="G131" s="20"/>
      <c r="H131" s="20"/>
      <c r="I131" s="21"/>
      <c r="J131" s="276" t="s">
        <v>193</v>
      </c>
      <c r="K131" s="263"/>
      <c r="L131" s="263"/>
      <c r="M131" s="264"/>
      <c r="N131" s="264"/>
      <c r="O131" s="330"/>
    </row>
    <row r="132" spans="1:15" ht="13.5" customHeight="1">
      <c r="A132" s="10"/>
      <c r="B132" s="20"/>
      <c r="C132" s="20"/>
      <c r="D132" s="20"/>
      <c r="E132" s="20"/>
      <c r="F132" s="20"/>
      <c r="G132" s="20"/>
      <c r="H132" s="20"/>
      <c r="I132" s="21"/>
      <c r="J132" s="181">
        <v>3</v>
      </c>
      <c r="K132" s="182" t="s">
        <v>45</v>
      </c>
      <c r="L132" s="182"/>
      <c r="M132" s="237">
        <v>20000</v>
      </c>
      <c r="N132" s="237">
        <f>SUM(N133)</f>
        <v>14000</v>
      </c>
      <c r="O132" s="335">
        <f>AVERAGE(N132/M132*100)</f>
        <v>70</v>
      </c>
    </row>
    <row r="133" spans="1:15" ht="13.5" customHeight="1">
      <c r="A133" s="26"/>
      <c r="B133" s="20"/>
      <c r="C133" s="20"/>
      <c r="D133" s="20"/>
      <c r="E133" s="20"/>
      <c r="F133" s="20"/>
      <c r="G133" s="20"/>
      <c r="H133" s="20"/>
      <c r="I133" s="21"/>
      <c r="J133" s="181">
        <v>32</v>
      </c>
      <c r="K133" s="182" t="s">
        <v>25</v>
      </c>
      <c r="L133" s="182"/>
      <c r="M133" s="225">
        <v>20000</v>
      </c>
      <c r="N133" s="225">
        <f>SUM(N134)</f>
        <v>14000</v>
      </c>
      <c r="O133" s="335">
        <f aca="true" t="shared" si="4" ref="O133:O143">AVERAGE(N133/M133*100)</f>
        <v>70</v>
      </c>
    </row>
    <row r="134" spans="1:15" ht="13.5" customHeight="1">
      <c r="A134" s="26"/>
      <c r="B134" s="20"/>
      <c r="C134" s="20"/>
      <c r="D134" s="20"/>
      <c r="E134" s="20"/>
      <c r="F134" s="20"/>
      <c r="G134" s="20"/>
      <c r="H134" s="20"/>
      <c r="I134" s="21"/>
      <c r="J134" s="181">
        <v>323</v>
      </c>
      <c r="K134" s="182" t="s">
        <v>28</v>
      </c>
      <c r="L134" s="182"/>
      <c r="M134" s="225">
        <v>20000</v>
      </c>
      <c r="N134" s="225">
        <f>SUM(N135)</f>
        <v>14000</v>
      </c>
      <c r="O134" s="335">
        <f t="shared" si="4"/>
        <v>70</v>
      </c>
    </row>
    <row r="135" spans="1:15" ht="13.5" customHeight="1">
      <c r="A135" s="26"/>
      <c r="B135" s="20"/>
      <c r="C135" s="20"/>
      <c r="D135" s="20"/>
      <c r="E135" s="20"/>
      <c r="F135" s="20"/>
      <c r="G135" s="20"/>
      <c r="H135" s="20"/>
      <c r="I135" s="21"/>
      <c r="J135" s="181">
        <v>3237</v>
      </c>
      <c r="K135" s="182" t="s">
        <v>102</v>
      </c>
      <c r="L135" s="182"/>
      <c r="M135" s="237">
        <v>20000</v>
      </c>
      <c r="N135" s="237">
        <v>14000</v>
      </c>
      <c r="O135" s="335">
        <f t="shared" si="4"/>
        <v>70</v>
      </c>
    </row>
    <row r="136" spans="1:15" ht="13.5" customHeight="1">
      <c r="A136" s="26"/>
      <c r="B136" s="20"/>
      <c r="C136" s="20"/>
      <c r="D136" s="20"/>
      <c r="E136" s="20"/>
      <c r="F136" s="20"/>
      <c r="G136" s="20"/>
      <c r="H136" s="20"/>
      <c r="I136" s="21"/>
      <c r="J136" s="181">
        <v>4</v>
      </c>
      <c r="K136" s="182" t="s">
        <v>51</v>
      </c>
      <c r="L136" s="182"/>
      <c r="M136" s="184">
        <v>126000</v>
      </c>
      <c r="N136" s="184">
        <f>SUM(N137)</f>
        <v>104350</v>
      </c>
      <c r="O136" s="335">
        <f t="shared" si="4"/>
        <v>82.81746031746032</v>
      </c>
    </row>
    <row r="137" spans="1:15" ht="13.5" customHeight="1">
      <c r="A137" s="26"/>
      <c r="B137" s="20"/>
      <c r="C137" s="20"/>
      <c r="D137" s="20"/>
      <c r="E137" s="20"/>
      <c r="F137" s="20"/>
      <c r="G137" s="20"/>
      <c r="H137" s="20"/>
      <c r="I137" s="21"/>
      <c r="J137" s="186">
        <v>42</v>
      </c>
      <c r="K137" s="187" t="s">
        <v>50</v>
      </c>
      <c r="L137" s="187"/>
      <c r="M137" s="189">
        <v>126000</v>
      </c>
      <c r="N137" s="189">
        <f>SUM(N138+N140+N142)</f>
        <v>104350</v>
      </c>
      <c r="O137" s="335">
        <f t="shared" si="4"/>
        <v>82.81746031746032</v>
      </c>
    </row>
    <row r="138" spans="1:15" ht="13.5" customHeight="1">
      <c r="A138" s="26"/>
      <c r="B138" s="20"/>
      <c r="C138" s="20"/>
      <c r="D138" s="20"/>
      <c r="E138" s="20"/>
      <c r="F138" s="20"/>
      <c r="G138" s="20"/>
      <c r="H138" s="20"/>
      <c r="I138" s="21"/>
      <c r="J138" s="186">
        <v>421</v>
      </c>
      <c r="K138" s="187" t="s">
        <v>293</v>
      </c>
      <c r="L138" s="187"/>
      <c r="M138" s="189">
        <v>96000</v>
      </c>
      <c r="N138" s="189">
        <f>SUM(N139)</f>
        <v>95250</v>
      </c>
      <c r="O138" s="335">
        <f t="shared" si="4"/>
        <v>99.21875</v>
      </c>
    </row>
    <row r="139" spans="1:15" ht="13.5" customHeight="1">
      <c r="A139" s="26"/>
      <c r="B139" s="20"/>
      <c r="C139" s="20"/>
      <c r="D139" s="20"/>
      <c r="E139" s="20"/>
      <c r="F139" s="20"/>
      <c r="G139" s="20"/>
      <c r="H139" s="20"/>
      <c r="I139" s="21"/>
      <c r="J139" s="186">
        <v>4214</v>
      </c>
      <c r="K139" s="187" t="s">
        <v>293</v>
      </c>
      <c r="L139" s="187"/>
      <c r="M139" s="189">
        <v>96000</v>
      </c>
      <c r="N139" s="189">
        <v>95250</v>
      </c>
      <c r="O139" s="335">
        <f t="shared" si="4"/>
        <v>99.21875</v>
      </c>
    </row>
    <row r="140" spans="1:15" ht="13.5" customHeight="1">
      <c r="A140" s="26"/>
      <c r="B140" s="20"/>
      <c r="C140" s="20"/>
      <c r="D140" s="20"/>
      <c r="E140" s="20"/>
      <c r="F140" s="20"/>
      <c r="G140" s="20"/>
      <c r="H140" s="20"/>
      <c r="I140" s="21"/>
      <c r="J140" s="186">
        <v>422</v>
      </c>
      <c r="K140" s="187" t="s">
        <v>38</v>
      </c>
      <c r="L140" s="187"/>
      <c r="M140" s="189">
        <v>20000</v>
      </c>
      <c r="N140" s="189">
        <f>SUM(N141)</f>
        <v>9100</v>
      </c>
      <c r="O140" s="335">
        <f t="shared" si="4"/>
        <v>45.5</v>
      </c>
    </row>
    <row r="141" spans="1:15" ht="13.5" customHeight="1">
      <c r="A141" s="26"/>
      <c r="B141" s="20"/>
      <c r="C141" s="20"/>
      <c r="D141" s="20"/>
      <c r="E141" s="20"/>
      <c r="F141" s="20"/>
      <c r="G141" s="20"/>
      <c r="H141" s="20"/>
      <c r="I141" s="21"/>
      <c r="J141" s="191">
        <v>4221</v>
      </c>
      <c r="K141" s="187" t="s">
        <v>159</v>
      </c>
      <c r="L141" s="187"/>
      <c r="M141" s="189">
        <v>20000</v>
      </c>
      <c r="N141" s="189">
        <v>9100</v>
      </c>
      <c r="O141" s="335">
        <f t="shared" si="4"/>
        <v>45.5</v>
      </c>
    </row>
    <row r="142" spans="1:15" ht="13.5" customHeight="1">
      <c r="A142" s="26"/>
      <c r="B142" s="20"/>
      <c r="C142" s="20"/>
      <c r="D142" s="20"/>
      <c r="E142" s="20"/>
      <c r="F142" s="20"/>
      <c r="G142" s="20"/>
      <c r="H142" s="20"/>
      <c r="I142" s="21"/>
      <c r="J142" s="191">
        <v>426</v>
      </c>
      <c r="K142" s="187" t="s">
        <v>40</v>
      </c>
      <c r="L142" s="187"/>
      <c r="M142" s="189">
        <v>10000</v>
      </c>
      <c r="N142" s="189">
        <v>0</v>
      </c>
      <c r="O142" s="335">
        <f t="shared" si="4"/>
        <v>0</v>
      </c>
    </row>
    <row r="143" spans="1:15" ht="13.5" customHeight="1">
      <c r="A143" s="26"/>
      <c r="B143" s="20"/>
      <c r="C143" s="20"/>
      <c r="D143" s="20"/>
      <c r="E143" s="20"/>
      <c r="F143" s="20"/>
      <c r="G143" s="20"/>
      <c r="H143" s="20"/>
      <c r="I143" s="21"/>
      <c r="J143" s="191">
        <v>4262</v>
      </c>
      <c r="K143" s="187" t="s">
        <v>243</v>
      </c>
      <c r="L143" s="187"/>
      <c r="M143" s="189">
        <v>10000</v>
      </c>
      <c r="N143" s="189">
        <v>0</v>
      </c>
      <c r="O143" s="335">
        <f t="shared" si="4"/>
        <v>0</v>
      </c>
    </row>
    <row r="144" spans="1:15" ht="13.5" customHeight="1">
      <c r="A144" s="26"/>
      <c r="B144" s="20"/>
      <c r="C144" s="20"/>
      <c r="D144" s="20"/>
      <c r="E144" s="20"/>
      <c r="F144" s="20"/>
      <c r="G144" s="20"/>
      <c r="H144" s="20"/>
      <c r="I144" s="21"/>
      <c r="J144" s="549" t="s">
        <v>188</v>
      </c>
      <c r="K144" s="550"/>
      <c r="L144" s="551"/>
      <c r="M144" s="205">
        <v>300000</v>
      </c>
      <c r="N144" s="205">
        <f>SUM(N145+N152)</f>
        <v>284654</v>
      </c>
      <c r="O144" s="323">
        <f>AVERAGE(N144/M144*100)</f>
        <v>94.88466666666666</v>
      </c>
    </row>
    <row r="145" spans="1:15" ht="13.5" customHeight="1">
      <c r="A145" s="26"/>
      <c r="B145" s="20"/>
      <c r="C145" s="20"/>
      <c r="D145" s="20"/>
      <c r="E145" s="20"/>
      <c r="F145" s="20"/>
      <c r="G145" s="20"/>
      <c r="H145" s="20"/>
      <c r="I145" s="21"/>
      <c r="J145" s="176" t="s">
        <v>363</v>
      </c>
      <c r="K145" s="176"/>
      <c r="L145" s="176"/>
      <c r="M145" s="178">
        <v>280000</v>
      </c>
      <c r="N145" s="178">
        <f>SUM(N148)</f>
        <v>273000</v>
      </c>
      <c r="O145" s="323">
        <f>AVERAGE(N145/M145*100)</f>
        <v>97.5</v>
      </c>
    </row>
    <row r="146" spans="1:15" ht="13.5" customHeight="1">
      <c r="A146" s="26"/>
      <c r="B146" s="20"/>
      <c r="C146" s="20"/>
      <c r="D146" s="20"/>
      <c r="E146" s="20"/>
      <c r="F146" s="20"/>
      <c r="G146" s="20"/>
      <c r="H146" s="20"/>
      <c r="I146" s="21"/>
      <c r="J146" s="287" t="s">
        <v>75</v>
      </c>
      <c r="K146" s="179" t="s">
        <v>184</v>
      </c>
      <c r="L146" s="179"/>
      <c r="M146" s="438"/>
      <c r="N146" s="438"/>
      <c r="O146" s="336"/>
    </row>
    <row r="147" spans="1:15" ht="13.5" customHeight="1">
      <c r="A147" s="26"/>
      <c r="B147" s="20"/>
      <c r="C147" s="20"/>
      <c r="D147" s="20"/>
      <c r="E147" s="20"/>
      <c r="F147" s="20"/>
      <c r="G147" s="20"/>
      <c r="H147" s="20"/>
      <c r="I147" s="21"/>
      <c r="J147" s="278" t="s">
        <v>192</v>
      </c>
      <c r="K147" s="180"/>
      <c r="L147" s="180"/>
      <c r="M147" s="265"/>
      <c r="N147" s="265"/>
      <c r="O147" s="329"/>
    </row>
    <row r="148" spans="1:15" ht="13.5" customHeight="1">
      <c r="A148" s="26"/>
      <c r="B148" s="20"/>
      <c r="C148" s="20"/>
      <c r="D148" s="20"/>
      <c r="E148" s="20"/>
      <c r="F148" s="20"/>
      <c r="G148" s="20"/>
      <c r="H148" s="20"/>
      <c r="I148" s="21"/>
      <c r="J148" s="181">
        <v>3</v>
      </c>
      <c r="K148" s="182" t="s">
        <v>45</v>
      </c>
      <c r="L148" s="182"/>
      <c r="M148" s="184">
        <v>280000</v>
      </c>
      <c r="N148" s="184">
        <f>SUM(N149)</f>
        <v>273000</v>
      </c>
      <c r="O148" s="326">
        <f>AVERAGE(N148/M148*100)</f>
        <v>97.5</v>
      </c>
    </row>
    <row r="149" spans="1:15" ht="13.5" customHeight="1">
      <c r="A149" s="26"/>
      <c r="B149" s="20"/>
      <c r="C149" s="20"/>
      <c r="D149" s="20"/>
      <c r="E149" s="20"/>
      <c r="F149" s="20"/>
      <c r="G149" s="20"/>
      <c r="H149" s="20"/>
      <c r="I149" s="21"/>
      <c r="J149" s="186">
        <v>38</v>
      </c>
      <c r="K149" s="187" t="s">
        <v>33</v>
      </c>
      <c r="L149" s="187"/>
      <c r="M149" s="189">
        <v>280000</v>
      </c>
      <c r="N149" s="189">
        <f>SUM(N150)</f>
        <v>273000</v>
      </c>
      <c r="O149" s="326">
        <f>AVERAGE(N149/M149*100)</f>
        <v>97.5</v>
      </c>
    </row>
    <row r="150" spans="1:15" ht="13.5" customHeight="1">
      <c r="A150" s="10"/>
      <c r="B150" s="20"/>
      <c r="C150" s="20"/>
      <c r="D150" s="20"/>
      <c r="E150" s="20"/>
      <c r="F150" s="20"/>
      <c r="G150" s="20"/>
      <c r="H150" s="20"/>
      <c r="I150" s="21"/>
      <c r="J150" s="186">
        <v>381</v>
      </c>
      <c r="K150" s="187" t="s">
        <v>34</v>
      </c>
      <c r="L150" s="187"/>
      <c r="M150" s="189">
        <v>280000</v>
      </c>
      <c r="N150" s="189">
        <f>AVERAGE(N151)</f>
        <v>273000</v>
      </c>
      <c r="O150" s="326">
        <f>AVERAGE(N150/M150*100)</f>
        <v>97.5</v>
      </c>
    </row>
    <row r="151" spans="1:15" ht="13.5" customHeight="1">
      <c r="A151" s="10"/>
      <c r="B151" s="20"/>
      <c r="C151" s="20"/>
      <c r="D151" s="20"/>
      <c r="E151" s="20"/>
      <c r="F151" s="20"/>
      <c r="G151" s="20"/>
      <c r="H151" s="20"/>
      <c r="I151" s="21"/>
      <c r="J151" s="186">
        <v>3811</v>
      </c>
      <c r="K151" s="187" t="s">
        <v>34</v>
      </c>
      <c r="L151" s="187"/>
      <c r="M151" s="194">
        <v>280000</v>
      </c>
      <c r="N151" s="194">
        <v>273000</v>
      </c>
      <c r="O151" s="326">
        <f>AVERAGE(N151/M151*100)</f>
        <v>97.5</v>
      </c>
    </row>
    <row r="152" spans="1:15" ht="13.5" customHeight="1">
      <c r="A152" s="10"/>
      <c r="B152" s="20"/>
      <c r="C152" s="20"/>
      <c r="D152" s="20"/>
      <c r="E152" s="20"/>
      <c r="F152" s="20"/>
      <c r="G152" s="20"/>
      <c r="H152" s="20"/>
      <c r="I152" s="21"/>
      <c r="J152" s="177" t="s">
        <v>72</v>
      </c>
      <c r="K152" s="197" t="s">
        <v>364</v>
      </c>
      <c r="L152" s="206"/>
      <c r="M152" s="178">
        <v>20000</v>
      </c>
      <c r="N152" s="178">
        <f>SUM(N155)</f>
        <v>11654</v>
      </c>
      <c r="O152" s="323">
        <f>AVERAGE(N152/M152*100)</f>
        <v>58.269999999999996</v>
      </c>
    </row>
    <row r="153" spans="1:15" ht="13.5" customHeight="1">
      <c r="A153" s="10"/>
      <c r="B153" s="20"/>
      <c r="C153" s="20"/>
      <c r="D153" s="20"/>
      <c r="E153" s="20"/>
      <c r="F153" s="20"/>
      <c r="G153" s="20"/>
      <c r="H153" s="20"/>
      <c r="I153" s="21"/>
      <c r="J153" s="287" t="s">
        <v>78</v>
      </c>
      <c r="K153" s="179" t="s">
        <v>184</v>
      </c>
      <c r="L153" s="179"/>
      <c r="M153" s="438"/>
      <c r="N153" s="438"/>
      <c r="O153" s="336"/>
    </row>
    <row r="154" spans="1:15" ht="13.5" customHeight="1">
      <c r="A154" s="10"/>
      <c r="B154" s="20"/>
      <c r="C154" s="20"/>
      <c r="D154" s="20"/>
      <c r="E154" s="20"/>
      <c r="F154" s="20"/>
      <c r="G154" s="20"/>
      <c r="H154" s="20"/>
      <c r="I154" s="21"/>
      <c r="J154" s="278" t="s">
        <v>192</v>
      </c>
      <c r="K154" s="180"/>
      <c r="L154" s="180"/>
      <c r="M154" s="265"/>
      <c r="N154" s="265"/>
      <c r="O154" s="329"/>
    </row>
    <row r="155" spans="1:15" ht="13.5" customHeight="1">
      <c r="A155" s="10"/>
      <c r="B155" s="20"/>
      <c r="C155" s="20"/>
      <c r="D155" s="20"/>
      <c r="E155" s="20"/>
      <c r="F155" s="20"/>
      <c r="G155" s="20"/>
      <c r="H155" s="20"/>
      <c r="I155" s="21"/>
      <c r="J155" s="181">
        <v>3</v>
      </c>
      <c r="K155" s="182" t="s">
        <v>45</v>
      </c>
      <c r="L155" s="182"/>
      <c r="M155" s="184">
        <v>20000</v>
      </c>
      <c r="N155" s="184">
        <f>SUM(N156+N159)</f>
        <v>11654</v>
      </c>
      <c r="O155" s="326">
        <f>AVERAGE(N155/M155*100)</f>
        <v>58.269999999999996</v>
      </c>
    </row>
    <row r="156" spans="1:15" ht="13.5" customHeight="1">
      <c r="A156" s="10"/>
      <c r="B156" s="20"/>
      <c r="C156" s="20"/>
      <c r="D156" s="20"/>
      <c r="E156" s="20"/>
      <c r="F156" s="20"/>
      <c r="G156" s="20"/>
      <c r="H156" s="20"/>
      <c r="I156" s="21"/>
      <c r="J156" s="181">
        <v>32</v>
      </c>
      <c r="K156" s="182" t="s">
        <v>25</v>
      </c>
      <c r="L156" s="182"/>
      <c r="M156" s="184">
        <v>10000</v>
      </c>
      <c r="N156" s="184">
        <f>SUM(N157)</f>
        <v>1654</v>
      </c>
      <c r="O156" s="326">
        <f aca="true" t="shared" si="5" ref="O156:O161">AVERAGE(N156/M156*100)</f>
        <v>16.54</v>
      </c>
    </row>
    <row r="157" spans="1:15" ht="13.5" customHeight="1">
      <c r="A157" s="10"/>
      <c r="B157" s="20"/>
      <c r="C157" s="20"/>
      <c r="D157" s="20"/>
      <c r="E157" s="20"/>
      <c r="F157" s="20"/>
      <c r="G157" s="20"/>
      <c r="H157" s="20"/>
      <c r="I157" s="21"/>
      <c r="J157" s="181">
        <v>323</v>
      </c>
      <c r="K157" s="182" t="s">
        <v>28</v>
      </c>
      <c r="L157" s="182"/>
      <c r="M157" s="184">
        <v>10000</v>
      </c>
      <c r="N157" s="184">
        <f>SUM(N158)</f>
        <v>1654</v>
      </c>
      <c r="O157" s="326">
        <f t="shared" si="5"/>
        <v>16.54</v>
      </c>
    </row>
    <row r="158" spans="1:15" ht="13.5" customHeight="1">
      <c r="A158" s="10"/>
      <c r="B158" s="20"/>
      <c r="C158" s="20"/>
      <c r="D158" s="20"/>
      <c r="E158" s="20"/>
      <c r="F158" s="20"/>
      <c r="G158" s="20"/>
      <c r="H158" s="20"/>
      <c r="I158" s="21"/>
      <c r="J158" s="181">
        <v>3237</v>
      </c>
      <c r="K158" s="182" t="s">
        <v>102</v>
      </c>
      <c r="L158" s="182"/>
      <c r="M158" s="184">
        <v>10000</v>
      </c>
      <c r="N158" s="184">
        <v>1654</v>
      </c>
      <c r="O158" s="326">
        <f t="shared" si="5"/>
        <v>16.54</v>
      </c>
    </row>
    <row r="159" spans="1:15" ht="13.5" customHeight="1">
      <c r="A159" s="10"/>
      <c r="B159" s="20"/>
      <c r="C159" s="20"/>
      <c r="D159" s="20"/>
      <c r="E159" s="20"/>
      <c r="F159" s="20"/>
      <c r="G159" s="20"/>
      <c r="H159" s="20"/>
      <c r="I159" s="21"/>
      <c r="J159" s="186">
        <v>38</v>
      </c>
      <c r="K159" s="187" t="s">
        <v>33</v>
      </c>
      <c r="L159" s="187"/>
      <c r="M159" s="189">
        <v>10000</v>
      </c>
      <c r="N159" s="189">
        <f>SUM(N160)</f>
        <v>10000</v>
      </c>
      <c r="O159" s="326">
        <f t="shared" si="5"/>
        <v>100</v>
      </c>
    </row>
    <row r="160" spans="1:15" ht="13.5" customHeight="1">
      <c r="A160" s="10"/>
      <c r="B160" s="20"/>
      <c r="C160" s="20"/>
      <c r="D160" s="20"/>
      <c r="E160" s="20"/>
      <c r="F160" s="20"/>
      <c r="G160" s="20"/>
      <c r="H160" s="20"/>
      <c r="I160" s="21"/>
      <c r="J160" s="186">
        <v>381</v>
      </c>
      <c r="K160" s="187" t="s">
        <v>34</v>
      </c>
      <c r="L160" s="187"/>
      <c r="M160" s="189">
        <v>10000</v>
      </c>
      <c r="N160" s="189">
        <f>SUM(N161)</f>
        <v>10000</v>
      </c>
      <c r="O160" s="326">
        <f t="shared" si="5"/>
        <v>100</v>
      </c>
    </row>
    <row r="161" spans="1:15" ht="13.5" customHeight="1">
      <c r="A161" s="10"/>
      <c r="B161" s="20"/>
      <c r="C161" s="20"/>
      <c r="D161" s="20"/>
      <c r="E161" s="20"/>
      <c r="F161" s="20"/>
      <c r="G161" s="20"/>
      <c r="H161" s="20"/>
      <c r="I161" s="21"/>
      <c r="J161" s="186">
        <v>3811</v>
      </c>
      <c r="K161" s="187" t="s">
        <v>34</v>
      </c>
      <c r="L161" s="187"/>
      <c r="M161" s="189">
        <v>10000</v>
      </c>
      <c r="N161" s="189">
        <v>10000</v>
      </c>
      <c r="O161" s="326">
        <f t="shared" si="5"/>
        <v>100</v>
      </c>
    </row>
    <row r="162" spans="1:15" ht="13.5" customHeight="1">
      <c r="A162" s="16"/>
      <c r="B162" s="17"/>
      <c r="C162" s="17"/>
      <c r="D162" s="17"/>
      <c r="E162" s="17"/>
      <c r="F162" s="17"/>
      <c r="G162" s="17"/>
      <c r="H162" s="17"/>
      <c r="I162" s="33"/>
      <c r="J162" s="549" t="s">
        <v>189</v>
      </c>
      <c r="K162" s="550"/>
      <c r="L162" s="551"/>
      <c r="M162" s="205">
        <v>335000</v>
      </c>
      <c r="N162" s="205">
        <f>SUM(N163+N170+N177)</f>
        <v>243250</v>
      </c>
      <c r="O162" s="332">
        <f>AVERAGE(N162/M162*100)</f>
        <v>72.61194029850746</v>
      </c>
    </row>
    <row r="163" spans="1:15" ht="13.5" customHeight="1">
      <c r="A163" s="16"/>
      <c r="B163" s="17"/>
      <c r="C163" s="17"/>
      <c r="D163" s="17"/>
      <c r="E163" s="17"/>
      <c r="F163" s="17"/>
      <c r="G163" s="17"/>
      <c r="H163" s="17"/>
      <c r="I163" s="33"/>
      <c r="J163" s="286" t="s">
        <v>72</v>
      </c>
      <c r="K163" s="197" t="s">
        <v>226</v>
      </c>
      <c r="L163" s="206"/>
      <c r="M163" s="235">
        <v>100000</v>
      </c>
      <c r="N163" s="235">
        <f>SUM(N166)</f>
        <v>97000</v>
      </c>
      <c r="O163" s="337">
        <f>AVERAGE(N163/M163*100)</f>
        <v>97</v>
      </c>
    </row>
    <row r="164" spans="1:15" ht="13.5" customHeight="1">
      <c r="A164" s="16"/>
      <c r="B164" s="17"/>
      <c r="C164" s="17"/>
      <c r="D164" s="17"/>
      <c r="E164" s="17"/>
      <c r="F164" s="17"/>
      <c r="G164" s="17"/>
      <c r="H164" s="17"/>
      <c r="I164" s="33"/>
      <c r="J164" s="277" t="s">
        <v>78</v>
      </c>
      <c r="K164" s="179" t="s">
        <v>237</v>
      </c>
      <c r="L164" s="179"/>
      <c r="M164" s="438"/>
      <c r="N164" s="438"/>
      <c r="O164" s="336"/>
    </row>
    <row r="165" spans="1:15" ht="13.5" customHeight="1">
      <c r="A165" s="16"/>
      <c r="B165" s="17"/>
      <c r="C165" s="17"/>
      <c r="D165" s="17"/>
      <c r="E165" s="17"/>
      <c r="F165" s="17"/>
      <c r="G165" s="17"/>
      <c r="H165" s="17"/>
      <c r="I165" s="33"/>
      <c r="J165" s="433" t="s">
        <v>191</v>
      </c>
      <c r="K165" s="180"/>
      <c r="L165" s="180"/>
      <c r="M165" s="265"/>
      <c r="N165" s="265"/>
      <c r="O165" s="329"/>
    </row>
    <row r="166" spans="1:15" ht="13.5" customHeight="1">
      <c r="A166" s="10"/>
      <c r="B166" s="20"/>
      <c r="C166" s="20"/>
      <c r="D166" s="20"/>
      <c r="E166" s="20"/>
      <c r="F166" s="20"/>
      <c r="G166" s="20"/>
      <c r="H166" s="20"/>
      <c r="I166" s="21"/>
      <c r="J166" s="181">
        <v>3</v>
      </c>
      <c r="K166" s="182" t="s">
        <v>220</v>
      </c>
      <c r="L166" s="182"/>
      <c r="M166" s="231">
        <v>100000</v>
      </c>
      <c r="N166" s="231">
        <f>SUM(N167)</f>
        <v>97000</v>
      </c>
      <c r="O166" s="326">
        <f>AVERAGE(N166/M166*100)</f>
        <v>97</v>
      </c>
    </row>
    <row r="167" spans="1:15" ht="13.5" customHeight="1">
      <c r="A167" s="10"/>
      <c r="B167" s="20"/>
      <c r="C167" s="20"/>
      <c r="D167" s="20"/>
      <c r="E167" s="20"/>
      <c r="F167" s="20"/>
      <c r="G167" s="20"/>
      <c r="H167" s="20"/>
      <c r="I167" s="21"/>
      <c r="J167" s="186">
        <v>38</v>
      </c>
      <c r="K167" s="187" t="s">
        <v>219</v>
      </c>
      <c r="L167" s="187"/>
      <c r="M167" s="194">
        <v>100000</v>
      </c>
      <c r="N167" s="194">
        <f>SUM(N168)</f>
        <v>97000</v>
      </c>
      <c r="O167" s="327">
        <f>AVERAGE(N167/M167*100)</f>
        <v>97</v>
      </c>
    </row>
    <row r="168" spans="1:15" ht="13.5" customHeight="1">
      <c r="A168" s="10"/>
      <c r="B168" s="20"/>
      <c r="C168" s="20"/>
      <c r="D168" s="20"/>
      <c r="E168" s="20"/>
      <c r="F168" s="20"/>
      <c r="G168" s="20"/>
      <c r="H168" s="20"/>
      <c r="I168" s="21"/>
      <c r="J168" s="186">
        <v>381</v>
      </c>
      <c r="K168" s="187" t="s">
        <v>218</v>
      </c>
      <c r="L168" s="187"/>
      <c r="M168" s="194">
        <v>100000</v>
      </c>
      <c r="N168" s="194">
        <f>AVERAGE(N169)</f>
        <v>97000</v>
      </c>
      <c r="O168" s="327">
        <f>AVERAGE(N168/M168*100)</f>
        <v>97</v>
      </c>
    </row>
    <row r="169" spans="1:15" ht="13.5" customHeight="1">
      <c r="A169" s="10"/>
      <c r="B169" s="20"/>
      <c r="C169" s="20"/>
      <c r="D169" s="20"/>
      <c r="E169" s="20"/>
      <c r="F169" s="20"/>
      <c r="G169" s="20"/>
      <c r="H169" s="20"/>
      <c r="I169" s="21"/>
      <c r="J169" s="191">
        <v>3811</v>
      </c>
      <c r="K169" s="192" t="s">
        <v>34</v>
      </c>
      <c r="L169" s="192"/>
      <c r="M169" s="194">
        <v>100000</v>
      </c>
      <c r="N169" s="194">
        <v>97000</v>
      </c>
      <c r="O169" s="327">
        <f>AVERAGE(N169/M169*100)</f>
        <v>97</v>
      </c>
    </row>
    <row r="170" spans="1:15" ht="13.5" customHeight="1">
      <c r="A170" s="10"/>
      <c r="B170" s="20"/>
      <c r="C170" s="20"/>
      <c r="D170" s="20"/>
      <c r="E170" s="20"/>
      <c r="F170" s="20"/>
      <c r="G170" s="20"/>
      <c r="H170" s="20"/>
      <c r="I170" s="21"/>
      <c r="J170" s="273" t="s">
        <v>330</v>
      </c>
      <c r="K170" s="274"/>
      <c r="L170" s="274"/>
      <c r="M170" s="211">
        <v>85000</v>
      </c>
      <c r="N170" s="211">
        <f>SUM(N173)</f>
        <v>71250</v>
      </c>
      <c r="O170" s="338">
        <f>AVERAGE(N170/M170*100)</f>
        <v>83.82352941176471</v>
      </c>
    </row>
    <row r="171" spans="1:15" ht="13.5" customHeight="1">
      <c r="A171" s="10"/>
      <c r="B171" s="20"/>
      <c r="C171" s="20"/>
      <c r="D171" s="20"/>
      <c r="E171" s="20"/>
      <c r="F171" s="20"/>
      <c r="G171" s="20"/>
      <c r="H171" s="20"/>
      <c r="I171" s="21"/>
      <c r="J171" s="277" t="s">
        <v>78</v>
      </c>
      <c r="K171" s="179" t="s">
        <v>76</v>
      </c>
      <c r="L171" s="179"/>
      <c r="M171" s="438"/>
      <c r="N171" s="438"/>
      <c r="O171" s="336"/>
    </row>
    <row r="172" spans="1:15" ht="13.5" customHeight="1">
      <c r="A172" s="37"/>
      <c r="B172" s="37"/>
      <c r="C172" s="37"/>
      <c r="D172" s="37"/>
      <c r="E172" s="37"/>
      <c r="F172" s="37"/>
      <c r="G172" s="37"/>
      <c r="H172" s="37"/>
      <c r="I172" s="39"/>
      <c r="J172" s="433" t="s">
        <v>190</v>
      </c>
      <c r="K172" s="180"/>
      <c r="L172" s="180"/>
      <c r="M172" s="265"/>
      <c r="N172" s="265"/>
      <c r="O172" s="329"/>
    </row>
    <row r="173" spans="1:15" ht="13.5" customHeight="1">
      <c r="A173" s="37"/>
      <c r="B173" s="37"/>
      <c r="C173" s="37"/>
      <c r="D173" s="37"/>
      <c r="E173" s="37"/>
      <c r="F173" s="37"/>
      <c r="G173" s="37"/>
      <c r="H173" s="37"/>
      <c r="I173" s="39"/>
      <c r="J173" s="181">
        <v>4</v>
      </c>
      <c r="K173" s="182" t="s">
        <v>51</v>
      </c>
      <c r="L173" s="182"/>
      <c r="M173" s="184">
        <v>85000</v>
      </c>
      <c r="N173" s="184">
        <f>SUM(N174)</f>
        <v>71250</v>
      </c>
      <c r="O173" s="326">
        <f>AVERAGE(N173/M173*100)</f>
        <v>83.82352941176471</v>
      </c>
    </row>
    <row r="174" spans="1:15" ht="13.5" customHeight="1">
      <c r="A174" s="37"/>
      <c r="B174" s="37"/>
      <c r="C174" s="37"/>
      <c r="D174" s="37"/>
      <c r="E174" s="37"/>
      <c r="F174" s="37"/>
      <c r="G174" s="37"/>
      <c r="H174" s="37"/>
      <c r="I174" s="39"/>
      <c r="J174" s="186">
        <v>42</v>
      </c>
      <c r="K174" s="187" t="s">
        <v>50</v>
      </c>
      <c r="L174" s="187"/>
      <c r="M174" s="189">
        <v>85000</v>
      </c>
      <c r="N174" s="189">
        <f>SUM(N175)</f>
        <v>71250</v>
      </c>
      <c r="O174" s="326">
        <f>AVERAGE(N174/M174*100)</f>
        <v>83.82352941176471</v>
      </c>
    </row>
    <row r="175" spans="1:15" ht="13.5" customHeight="1">
      <c r="A175" s="10"/>
      <c r="B175" s="20"/>
      <c r="C175" s="20"/>
      <c r="D175" s="20"/>
      <c r="E175" s="20"/>
      <c r="F175" s="20"/>
      <c r="G175" s="20"/>
      <c r="H175" s="20"/>
      <c r="I175" s="25"/>
      <c r="J175" s="199">
        <v>426</v>
      </c>
      <c r="K175" s="187" t="s">
        <v>40</v>
      </c>
      <c r="L175" s="187"/>
      <c r="M175" s="189">
        <v>85000</v>
      </c>
      <c r="N175" s="189">
        <f>SUM(N176)</f>
        <v>71250</v>
      </c>
      <c r="O175" s="326">
        <f>AVERAGE(N175/M175*100)</f>
        <v>83.82352941176471</v>
      </c>
    </row>
    <row r="176" spans="1:15" ht="13.5" customHeight="1">
      <c r="A176" s="10"/>
      <c r="B176" s="20"/>
      <c r="C176" s="20"/>
      <c r="D176" s="20"/>
      <c r="E176" s="20"/>
      <c r="F176" s="20"/>
      <c r="G176" s="20"/>
      <c r="H176" s="20"/>
      <c r="I176" s="25"/>
      <c r="J176" s="202">
        <v>4263</v>
      </c>
      <c r="K176" s="187" t="s">
        <v>40</v>
      </c>
      <c r="L176" s="192"/>
      <c r="M176" s="194">
        <v>85000</v>
      </c>
      <c r="N176" s="194">
        <v>71250</v>
      </c>
      <c r="O176" s="326">
        <f>AVERAGE(N176/M176*100)</f>
        <v>83.82352941176471</v>
      </c>
    </row>
    <row r="177" spans="1:15" ht="13.5" customHeight="1">
      <c r="A177" s="10"/>
      <c r="B177" s="20"/>
      <c r="C177" s="20"/>
      <c r="D177" s="20"/>
      <c r="E177" s="20"/>
      <c r="F177" s="20"/>
      <c r="G177" s="20"/>
      <c r="H177" s="20"/>
      <c r="I177" s="25"/>
      <c r="J177" s="273" t="s">
        <v>296</v>
      </c>
      <c r="K177" s="274"/>
      <c r="L177" s="274"/>
      <c r="M177" s="211">
        <v>150000</v>
      </c>
      <c r="N177" s="211">
        <f>SUM(N180)</f>
        <v>75000</v>
      </c>
      <c r="O177" s="338">
        <f>AVERAGE(N177/M177*100)</f>
        <v>50</v>
      </c>
    </row>
    <row r="178" spans="1:15" ht="13.5" customHeight="1">
      <c r="A178" s="10"/>
      <c r="B178" s="20"/>
      <c r="C178" s="20"/>
      <c r="D178" s="20"/>
      <c r="E178" s="20"/>
      <c r="F178" s="20"/>
      <c r="G178" s="20"/>
      <c r="H178" s="20"/>
      <c r="I178" s="25"/>
      <c r="J178" s="275" t="s">
        <v>329</v>
      </c>
      <c r="K178" s="180"/>
      <c r="L178" s="180"/>
      <c r="M178" s="269"/>
      <c r="N178" s="269"/>
      <c r="O178" s="324"/>
    </row>
    <row r="179" spans="1:15" ht="13.5" customHeight="1">
      <c r="A179" s="10"/>
      <c r="B179" s="20"/>
      <c r="C179" s="20"/>
      <c r="D179" s="20"/>
      <c r="E179" s="9"/>
      <c r="F179" s="20"/>
      <c r="G179" s="20"/>
      <c r="H179" s="20"/>
      <c r="I179" s="25"/>
      <c r="J179" s="276" t="s">
        <v>297</v>
      </c>
      <c r="K179" s="263"/>
      <c r="L179" s="263"/>
      <c r="M179" s="268"/>
      <c r="N179" s="268"/>
      <c r="O179" s="325"/>
    </row>
    <row r="180" spans="1:15" ht="13.5" customHeight="1">
      <c r="A180" s="10"/>
      <c r="B180" s="20"/>
      <c r="C180" s="20"/>
      <c r="D180" s="20"/>
      <c r="E180" s="9"/>
      <c r="F180" s="20"/>
      <c r="G180" s="20"/>
      <c r="H180" s="20"/>
      <c r="I180" s="25"/>
      <c r="J180" s="203">
        <v>4</v>
      </c>
      <c r="K180" s="182" t="s">
        <v>298</v>
      </c>
      <c r="L180" s="182"/>
      <c r="M180" s="184">
        <v>150000</v>
      </c>
      <c r="N180" s="184">
        <f>SUM(N181)</f>
        <v>75000</v>
      </c>
      <c r="O180" s="326">
        <f aca="true" t="shared" si="6" ref="O180:O185">AVERAGE(N180/M180*100)</f>
        <v>50</v>
      </c>
    </row>
    <row r="181" spans="1:15" ht="13.5" customHeight="1">
      <c r="A181" s="10"/>
      <c r="B181" s="20"/>
      <c r="C181" s="20"/>
      <c r="D181" s="20"/>
      <c r="E181" s="9"/>
      <c r="F181" s="20"/>
      <c r="G181" s="20"/>
      <c r="H181" s="20"/>
      <c r="I181" s="25"/>
      <c r="J181" s="199">
        <v>42</v>
      </c>
      <c r="K181" s="187" t="s">
        <v>50</v>
      </c>
      <c r="L181" s="187"/>
      <c r="M181" s="189">
        <v>150000</v>
      </c>
      <c r="N181" s="189">
        <f>SUM(N182)</f>
        <v>75000</v>
      </c>
      <c r="O181" s="326">
        <f t="shared" si="6"/>
        <v>50</v>
      </c>
    </row>
    <row r="182" spans="1:15" ht="13.5" customHeight="1">
      <c r="A182" s="10"/>
      <c r="B182" s="20"/>
      <c r="C182" s="20"/>
      <c r="D182" s="20"/>
      <c r="E182" s="9"/>
      <c r="F182" s="20"/>
      <c r="G182" s="20"/>
      <c r="H182" s="20"/>
      <c r="I182" s="25"/>
      <c r="J182" s="199">
        <v>426</v>
      </c>
      <c r="K182" s="187" t="s">
        <v>40</v>
      </c>
      <c r="L182" s="187"/>
      <c r="M182" s="189">
        <v>150000</v>
      </c>
      <c r="N182" s="189">
        <f>SUM(N183)</f>
        <v>75000</v>
      </c>
      <c r="O182" s="326">
        <f t="shared" si="6"/>
        <v>50</v>
      </c>
    </row>
    <row r="183" spans="1:15" ht="13.5" customHeight="1">
      <c r="A183" s="10"/>
      <c r="B183" s="20"/>
      <c r="C183" s="20"/>
      <c r="D183" s="20"/>
      <c r="E183" s="9"/>
      <c r="F183" s="20"/>
      <c r="G183" s="20"/>
      <c r="H183" s="20"/>
      <c r="I183" s="25"/>
      <c r="J183" s="199">
        <v>4263</v>
      </c>
      <c r="K183" s="187" t="s">
        <v>40</v>
      </c>
      <c r="L183" s="187"/>
      <c r="M183" s="189">
        <v>150000</v>
      </c>
      <c r="N183" s="189">
        <v>75000</v>
      </c>
      <c r="O183" s="326">
        <f t="shared" si="6"/>
        <v>50</v>
      </c>
    </row>
    <row r="184" spans="1:15" ht="13.5" customHeight="1">
      <c r="A184" s="10"/>
      <c r="B184" s="20"/>
      <c r="C184" s="20"/>
      <c r="D184" s="20"/>
      <c r="E184" s="9"/>
      <c r="F184" s="20"/>
      <c r="G184" s="20"/>
      <c r="H184" s="20"/>
      <c r="I184" s="25"/>
      <c r="J184" s="563" t="s">
        <v>239</v>
      </c>
      <c r="K184" s="563"/>
      <c r="L184" s="563"/>
      <c r="M184" s="205">
        <v>3000000</v>
      </c>
      <c r="N184" s="205">
        <f>SUM(N185+N195+N202+N212+N221+N230+N237+N246)</f>
        <v>2922276</v>
      </c>
      <c r="O184" s="332">
        <f t="shared" si="6"/>
        <v>97.4092</v>
      </c>
    </row>
    <row r="185" spans="1:15" ht="13.5" customHeight="1">
      <c r="A185" s="10"/>
      <c r="B185" s="20"/>
      <c r="C185" s="20"/>
      <c r="D185" s="20"/>
      <c r="E185" s="9"/>
      <c r="F185" s="20"/>
      <c r="G185" s="20"/>
      <c r="H185" s="20"/>
      <c r="I185" s="25"/>
      <c r="J185" s="176" t="s">
        <v>359</v>
      </c>
      <c r="K185" s="176"/>
      <c r="L185" s="176"/>
      <c r="M185" s="178">
        <v>520000</v>
      </c>
      <c r="N185" s="178">
        <f>SUM(N188)</f>
        <v>500661</v>
      </c>
      <c r="O185" s="323">
        <f t="shared" si="6"/>
        <v>96.28096153846154</v>
      </c>
    </row>
    <row r="186" spans="1:15" ht="13.5" customHeight="1">
      <c r="A186" s="10"/>
      <c r="B186" s="20"/>
      <c r="C186" s="20"/>
      <c r="D186" s="20"/>
      <c r="E186" s="9"/>
      <c r="F186" s="20"/>
      <c r="G186" s="20"/>
      <c r="H186" s="20"/>
      <c r="I186" s="25"/>
      <c r="J186" s="278" t="s">
        <v>78</v>
      </c>
      <c r="K186" s="180" t="s">
        <v>231</v>
      </c>
      <c r="L186" s="279"/>
      <c r="M186" s="265"/>
      <c r="N186" s="265"/>
      <c r="O186" s="329"/>
    </row>
    <row r="187" spans="1:15" ht="13.5" customHeight="1">
      <c r="A187" s="10"/>
      <c r="B187" s="20"/>
      <c r="C187" s="20"/>
      <c r="D187" s="20"/>
      <c r="E187" s="9"/>
      <c r="F187" s="20"/>
      <c r="G187" s="20"/>
      <c r="H187" s="20"/>
      <c r="I187" s="25"/>
      <c r="J187" s="280" t="s">
        <v>190</v>
      </c>
      <c r="K187" s="281"/>
      <c r="L187" s="281"/>
      <c r="M187" s="264"/>
      <c r="N187" s="264"/>
      <c r="O187" s="330"/>
    </row>
    <row r="188" spans="1:15" ht="13.5" customHeight="1">
      <c r="A188" s="10"/>
      <c r="B188" s="20"/>
      <c r="C188" s="20"/>
      <c r="D188" s="20"/>
      <c r="E188" s="9"/>
      <c r="F188" s="20"/>
      <c r="G188" s="20"/>
      <c r="H188" s="20"/>
      <c r="I188" s="25"/>
      <c r="J188" s="181">
        <v>3</v>
      </c>
      <c r="K188" s="182" t="s">
        <v>45</v>
      </c>
      <c r="L188" s="182"/>
      <c r="M188" s="184">
        <v>520000</v>
      </c>
      <c r="N188" s="184">
        <f>SUM(N189)</f>
        <v>500661</v>
      </c>
      <c r="O188" s="328">
        <f aca="true" t="shared" si="7" ref="O188:O193">AVERAGE(N188/M188*100)</f>
        <v>96.28096153846154</v>
      </c>
    </row>
    <row r="189" spans="1:15" ht="13.5" customHeight="1">
      <c r="A189" s="10"/>
      <c r="B189" s="20"/>
      <c r="C189" s="20"/>
      <c r="D189" s="20"/>
      <c r="E189" s="9"/>
      <c r="F189" s="20"/>
      <c r="G189" s="20"/>
      <c r="H189" s="20"/>
      <c r="I189" s="25"/>
      <c r="J189" s="186">
        <v>32</v>
      </c>
      <c r="K189" s="187" t="s">
        <v>25</v>
      </c>
      <c r="L189" s="187"/>
      <c r="M189" s="189">
        <v>520000</v>
      </c>
      <c r="N189" s="189">
        <f>SUM(N190+N192)</f>
        <v>500661</v>
      </c>
      <c r="O189" s="328">
        <f t="shared" si="7"/>
        <v>96.28096153846154</v>
      </c>
    </row>
    <row r="190" spans="1:15" ht="13.5" customHeight="1">
      <c r="A190" s="40"/>
      <c r="B190" s="34"/>
      <c r="C190" s="34"/>
      <c r="D190" s="34"/>
      <c r="E190" s="34"/>
      <c r="F190" s="34"/>
      <c r="G190" s="34"/>
      <c r="H190" s="34"/>
      <c r="I190" s="34"/>
      <c r="J190" s="186">
        <v>322</v>
      </c>
      <c r="K190" s="187" t="s">
        <v>27</v>
      </c>
      <c r="L190" s="187"/>
      <c r="M190" s="189">
        <v>100000</v>
      </c>
      <c r="N190" s="189">
        <f>SUM(N191)</f>
        <v>17103</v>
      </c>
      <c r="O190" s="328">
        <f t="shared" si="7"/>
        <v>17.102999999999998</v>
      </c>
    </row>
    <row r="191" spans="1:15" ht="13.5" customHeight="1">
      <c r="A191" s="40"/>
      <c r="B191" s="34"/>
      <c r="C191" s="34"/>
      <c r="D191" s="34"/>
      <c r="E191" s="34"/>
      <c r="F191" s="34"/>
      <c r="G191" s="34"/>
      <c r="H191" s="34"/>
      <c r="I191" s="34"/>
      <c r="J191" s="186">
        <v>3224</v>
      </c>
      <c r="K191" s="187" t="s">
        <v>133</v>
      </c>
      <c r="L191" s="187"/>
      <c r="M191" s="189">
        <v>100000</v>
      </c>
      <c r="N191" s="189">
        <v>17103</v>
      </c>
      <c r="O191" s="328">
        <f t="shared" si="7"/>
        <v>17.102999999999998</v>
      </c>
    </row>
    <row r="192" spans="1:15" ht="13.5" customHeight="1">
      <c r="A192" s="38"/>
      <c r="B192" s="37"/>
      <c r="C192" s="37"/>
      <c r="D192" s="37"/>
      <c r="E192" s="37"/>
      <c r="F192" s="37"/>
      <c r="G192" s="37"/>
      <c r="H192" s="37"/>
      <c r="I192" s="37"/>
      <c r="J192" s="186">
        <v>323</v>
      </c>
      <c r="K192" s="187" t="s">
        <v>28</v>
      </c>
      <c r="L192" s="187"/>
      <c r="M192" s="189">
        <v>420000</v>
      </c>
      <c r="N192" s="189">
        <f>SUM(N193+N194)</f>
        <v>483558</v>
      </c>
      <c r="O192" s="328">
        <f t="shared" si="7"/>
        <v>115.13285714285715</v>
      </c>
    </row>
    <row r="193" spans="1:15" ht="13.5" customHeight="1">
      <c r="A193" s="38"/>
      <c r="B193" s="37"/>
      <c r="C193" s="37"/>
      <c r="D193" s="37"/>
      <c r="E193" s="37"/>
      <c r="F193" s="37"/>
      <c r="G193" s="37"/>
      <c r="H193" s="37"/>
      <c r="I193" s="37"/>
      <c r="J193" s="186">
        <v>3232</v>
      </c>
      <c r="K193" s="195" t="s">
        <v>101</v>
      </c>
      <c r="L193" s="310"/>
      <c r="M193" s="194">
        <v>35000</v>
      </c>
      <c r="N193" s="194">
        <v>39078</v>
      </c>
      <c r="O193" s="328">
        <f t="shared" si="7"/>
        <v>111.65142857142858</v>
      </c>
    </row>
    <row r="194" spans="1:15" ht="13.5" customHeight="1">
      <c r="A194" s="38"/>
      <c r="B194" s="37"/>
      <c r="C194" s="37"/>
      <c r="D194" s="37"/>
      <c r="E194" s="37"/>
      <c r="F194" s="37"/>
      <c r="G194" s="37"/>
      <c r="H194" s="37"/>
      <c r="I194" s="37"/>
      <c r="J194" s="186">
        <v>3234</v>
      </c>
      <c r="K194" s="195" t="s">
        <v>377</v>
      </c>
      <c r="L194" s="310"/>
      <c r="M194" s="194">
        <v>385000</v>
      </c>
      <c r="N194" s="194">
        <v>444480</v>
      </c>
      <c r="O194" s="328">
        <f>AVERAGE(N194/M194*100)</f>
        <v>115.44935064935065</v>
      </c>
    </row>
    <row r="195" spans="1:15" ht="13.5" customHeight="1">
      <c r="A195" s="16"/>
      <c r="B195" s="17"/>
      <c r="C195" s="17"/>
      <c r="D195" s="17"/>
      <c r="E195" s="17"/>
      <c r="F195" s="17"/>
      <c r="G195" s="17"/>
      <c r="H195" s="17"/>
      <c r="I195" s="33"/>
      <c r="J195" s="286" t="s">
        <v>299</v>
      </c>
      <c r="K195" s="197"/>
      <c r="L195" s="206"/>
      <c r="M195" s="178">
        <v>540000</v>
      </c>
      <c r="N195" s="178">
        <f>SUM(N198)</f>
        <v>547315</v>
      </c>
      <c r="O195" s="323">
        <f>AVERAGE(N195/M195*100)</f>
        <v>101.35462962962963</v>
      </c>
    </row>
    <row r="196" spans="1:15" ht="13.5" customHeight="1">
      <c r="A196" s="16"/>
      <c r="B196" s="17"/>
      <c r="C196" s="17"/>
      <c r="D196" s="17"/>
      <c r="E196" s="17"/>
      <c r="F196" s="17"/>
      <c r="G196" s="17"/>
      <c r="H196" s="17"/>
      <c r="I196" s="33"/>
      <c r="J196" s="275" t="s">
        <v>177</v>
      </c>
      <c r="K196" s="180" t="s">
        <v>237</v>
      </c>
      <c r="L196" s="180"/>
      <c r="M196" s="269"/>
      <c r="N196" s="269"/>
      <c r="O196" s="324"/>
    </row>
    <row r="197" spans="1:15" ht="13.5" customHeight="1">
      <c r="A197" s="10"/>
      <c r="B197" s="20"/>
      <c r="C197" s="20"/>
      <c r="D197" s="20"/>
      <c r="E197" s="20"/>
      <c r="F197" s="20"/>
      <c r="G197" s="20"/>
      <c r="H197" s="20"/>
      <c r="I197" s="21"/>
      <c r="J197" s="276" t="s">
        <v>212</v>
      </c>
      <c r="K197" s="263"/>
      <c r="L197" s="263"/>
      <c r="M197" s="268"/>
      <c r="N197" s="268"/>
      <c r="O197" s="325"/>
    </row>
    <row r="198" spans="1:15" ht="13.5" customHeight="1">
      <c r="A198" s="24"/>
      <c r="B198" s="20"/>
      <c r="C198" s="20"/>
      <c r="D198" s="20"/>
      <c r="E198" s="20"/>
      <c r="F198" s="20"/>
      <c r="G198" s="20"/>
      <c r="H198" s="20"/>
      <c r="I198" s="21"/>
      <c r="J198" s="181">
        <v>3</v>
      </c>
      <c r="K198" s="182" t="s">
        <v>4</v>
      </c>
      <c r="L198" s="182"/>
      <c r="M198" s="231">
        <v>540000</v>
      </c>
      <c r="N198" s="231">
        <f>SUM(N199)</f>
        <v>547315</v>
      </c>
      <c r="O198" s="345">
        <f>AVERAGE(N198/M198*100)</f>
        <v>101.35462962962963</v>
      </c>
    </row>
    <row r="199" spans="1:15" ht="13.5" customHeight="1">
      <c r="A199" s="25"/>
      <c r="B199" s="27"/>
      <c r="C199" s="20"/>
      <c r="D199" s="20"/>
      <c r="E199" s="20"/>
      <c r="F199" s="20"/>
      <c r="G199" s="20"/>
      <c r="H199" s="20"/>
      <c r="I199" s="21"/>
      <c r="J199" s="186">
        <v>32</v>
      </c>
      <c r="K199" s="187" t="s">
        <v>25</v>
      </c>
      <c r="L199" s="187"/>
      <c r="M199" s="194">
        <v>540000</v>
      </c>
      <c r="N199" s="194">
        <f>SUM(N200)</f>
        <v>547315</v>
      </c>
      <c r="O199" s="345">
        <f>AVERAGE(N199/M199*100)</f>
        <v>101.35462962962963</v>
      </c>
    </row>
    <row r="200" spans="1:15" ht="13.5" customHeight="1">
      <c r="A200" s="25"/>
      <c r="B200" s="27"/>
      <c r="C200" s="20"/>
      <c r="D200" s="20"/>
      <c r="E200" s="20"/>
      <c r="F200" s="20"/>
      <c r="G200" s="20"/>
      <c r="H200" s="20"/>
      <c r="I200" s="21"/>
      <c r="J200" s="186">
        <v>323</v>
      </c>
      <c r="K200" s="187" t="s">
        <v>28</v>
      </c>
      <c r="L200" s="187"/>
      <c r="M200" s="194">
        <v>540000</v>
      </c>
      <c r="N200" s="194">
        <f>SUM(N201)</f>
        <v>547315</v>
      </c>
      <c r="O200" s="345">
        <f>AVERAGE(N200/M200*100)</f>
        <v>101.35462962962963</v>
      </c>
    </row>
    <row r="201" spans="1:15" ht="13.5" customHeight="1">
      <c r="A201" s="25"/>
      <c r="B201" s="27"/>
      <c r="C201" s="20"/>
      <c r="D201" s="20"/>
      <c r="E201" s="20"/>
      <c r="F201" s="20"/>
      <c r="G201" s="20"/>
      <c r="H201" s="20"/>
      <c r="I201" s="21"/>
      <c r="J201" s="186">
        <v>3234</v>
      </c>
      <c r="K201" s="187" t="s">
        <v>377</v>
      </c>
      <c r="L201" s="187"/>
      <c r="M201" s="194">
        <v>540000</v>
      </c>
      <c r="N201" s="194">
        <v>547315</v>
      </c>
      <c r="O201" s="345">
        <f>AVERAGE(N201/M201*100)</f>
        <v>101.35462962962963</v>
      </c>
    </row>
    <row r="202" spans="1:15" ht="13.5" customHeight="1">
      <c r="A202" s="16"/>
      <c r="B202" s="17"/>
      <c r="C202" s="17"/>
      <c r="D202" s="17"/>
      <c r="E202" s="17"/>
      <c r="F202" s="17"/>
      <c r="G202" s="17"/>
      <c r="H202" s="17"/>
      <c r="I202" s="33"/>
      <c r="J202" s="286" t="s">
        <v>300</v>
      </c>
      <c r="K202" s="197"/>
      <c r="L202" s="206"/>
      <c r="M202" s="178">
        <v>320000</v>
      </c>
      <c r="N202" s="178">
        <f>SUM(N205)</f>
        <v>308009</v>
      </c>
      <c r="O202" s="323">
        <f>AVERAGE(N202/M202*100)</f>
        <v>96.25281249999999</v>
      </c>
    </row>
    <row r="203" spans="1:15" ht="13.5" customHeight="1">
      <c r="A203" s="16"/>
      <c r="B203" s="17"/>
      <c r="C203" s="17"/>
      <c r="D203" s="17"/>
      <c r="E203" s="17"/>
      <c r="F203" s="17"/>
      <c r="G203" s="17"/>
      <c r="H203" s="17"/>
      <c r="I203" s="33"/>
      <c r="J203" s="275" t="s">
        <v>177</v>
      </c>
      <c r="K203" s="180" t="s">
        <v>237</v>
      </c>
      <c r="L203" s="180"/>
      <c r="M203" s="269"/>
      <c r="N203" s="269"/>
      <c r="O203" s="324"/>
    </row>
    <row r="204" spans="1:15" ht="13.5" customHeight="1">
      <c r="A204" s="16"/>
      <c r="B204" s="17"/>
      <c r="C204" s="17"/>
      <c r="D204" s="17"/>
      <c r="E204" s="17"/>
      <c r="F204" s="17"/>
      <c r="G204" s="17"/>
      <c r="H204" s="17"/>
      <c r="I204" s="33"/>
      <c r="J204" s="276" t="s">
        <v>191</v>
      </c>
      <c r="K204" s="263"/>
      <c r="L204" s="263"/>
      <c r="M204" s="268"/>
      <c r="N204" s="268"/>
      <c r="O204" s="325"/>
    </row>
    <row r="205" spans="1:15" ht="13.5" customHeight="1">
      <c r="A205" s="10"/>
      <c r="B205" s="27"/>
      <c r="C205" s="20"/>
      <c r="D205" s="20"/>
      <c r="E205" s="20"/>
      <c r="F205" s="20"/>
      <c r="G205" s="20"/>
      <c r="H205" s="20"/>
      <c r="I205" s="21"/>
      <c r="J205" s="181">
        <v>3</v>
      </c>
      <c r="K205" s="182" t="s">
        <v>4</v>
      </c>
      <c r="L205" s="182"/>
      <c r="M205" s="231">
        <v>320000</v>
      </c>
      <c r="N205" s="231">
        <f>SUM(N206)</f>
        <v>308009</v>
      </c>
      <c r="O205" s="345">
        <f aca="true" t="shared" si="8" ref="O205:O211">AVERAGE(N205/M205*100)</f>
        <v>96.25281249999999</v>
      </c>
    </row>
    <row r="206" spans="1:15" ht="13.5" customHeight="1">
      <c r="A206" s="10"/>
      <c r="B206" s="27"/>
      <c r="C206" s="20"/>
      <c r="D206" s="20"/>
      <c r="E206" s="20"/>
      <c r="F206" s="20"/>
      <c r="G206" s="20"/>
      <c r="H206" s="20"/>
      <c r="I206" s="21"/>
      <c r="J206" s="186">
        <v>32</v>
      </c>
      <c r="K206" s="187" t="s">
        <v>25</v>
      </c>
      <c r="L206" s="187"/>
      <c r="M206" s="194">
        <v>320000</v>
      </c>
      <c r="N206" s="194">
        <f>SUM(N207+N209)</f>
        <v>308009</v>
      </c>
      <c r="O206" s="345">
        <f t="shared" si="8"/>
        <v>96.25281249999999</v>
      </c>
    </row>
    <row r="207" spans="1:15" ht="13.5" customHeight="1">
      <c r="A207" s="10"/>
      <c r="B207" s="27"/>
      <c r="C207" s="20"/>
      <c r="D207" s="20"/>
      <c r="E207" s="20"/>
      <c r="F207" s="20"/>
      <c r="G207" s="20"/>
      <c r="H207" s="20"/>
      <c r="I207" s="21"/>
      <c r="J207" s="186">
        <v>322</v>
      </c>
      <c r="K207" s="187" t="s">
        <v>27</v>
      </c>
      <c r="L207" s="187"/>
      <c r="M207" s="194">
        <v>20000</v>
      </c>
      <c r="N207" s="194">
        <f>SUM(N208)</f>
        <v>15636</v>
      </c>
      <c r="O207" s="345">
        <f t="shared" si="8"/>
        <v>78.18</v>
      </c>
    </row>
    <row r="208" spans="1:15" ht="13.5" customHeight="1">
      <c r="A208" s="10"/>
      <c r="B208" s="27"/>
      <c r="C208" s="20"/>
      <c r="D208" s="20"/>
      <c r="E208" s="20"/>
      <c r="F208" s="20"/>
      <c r="G208" s="20"/>
      <c r="H208" s="20"/>
      <c r="I208" s="21"/>
      <c r="J208" s="186">
        <v>3224</v>
      </c>
      <c r="K208" s="187" t="s">
        <v>378</v>
      </c>
      <c r="L208" s="187"/>
      <c r="M208" s="194">
        <v>20000</v>
      </c>
      <c r="N208" s="194">
        <v>15636</v>
      </c>
      <c r="O208" s="345">
        <f t="shared" si="8"/>
        <v>78.18</v>
      </c>
    </row>
    <row r="209" spans="1:15" ht="13.5" customHeight="1">
      <c r="A209" s="10"/>
      <c r="B209" s="27"/>
      <c r="C209" s="20"/>
      <c r="D209" s="20"/>
      <c r="E209" s="20"/>
      <c r="F209" s="20"/>
      <c r="G209" s="20"/>
      <c r="H209" s="20"/>
      <c r="I209" s="21"/>
      <c r="J209" s="186">
        <v>323</v>
      </c>
      <c r="K209" s="187" t="s">
        <v>28</v>
      </c>
      <c r="L209" s="187"/>
      <c r="M209" s="194">
        <v>300000</v>
      </c>
      <c r="N209" s="194">
        <f>SUM(N210+N211)</f>
        <v>292373</v>
      </c>
      <c r="O209" s="345">
        <f t="shared" si="8"/>
        <v>97.45766666666667</v>
      </c>
    </row>
    <row r="210" spans="1:15" ht="13.5" customHeight="1">
      <c r="A210" s="10"/>
      <c r="B210" s="27"/>
      <c r="C210" s="20"/>
      <c r="D210" s="20"/>
      <c r="E210" s="20"/>
      <c r="F210" s="20"/>
      <c r="G210" s="20"/>
      <c r="H210" s="20"/>
      <c r="I210" s="21"/>
      <c r="J210" s="186">
        <v>3232</v>
      </c>
      <c r="K210" s="187" t="s">
        <v>101</v>
      </c>
      <c r="L210" s="187"/>
      <c r="M210" s="194">
        <v>240000</v>
      </c>
      <c r="N210" s="194">
        <v>236247</v>
      </c>
      <c r="O210" s="345">
        <f t="shared" si="8"/>
        <v>98.43625</v>
      </c>
    </row>
    <row r="211" spans="1:15" ht="13.5" customHeight="1">
      <c r="A211" s="10"/>
      <c r="B211" s="27"/>
      <c r="C211" s="20"/>
      <c r="D211" s="20"/>
      <c r="E211" s="20"/>
      <c r="F211" s="20"/>
      <c r="G211" s="20"/>
      <c r="H211" s="20"/>
      <c r="I211" s="21"/>
      <c r="J211" s="186">
        <v>3237</v>
      </c>
      <c r="K211" s="187" t="s">
        <v>102</v>
      </c>
      <c r="L211" s="187"/>
      <c r="M211" s="194">
        <v>60000</v>
      </c>
      <c r="N211" s="194">
        <v>56126</v>
      </c>
      <c r="O211" s="345">
        <f t="shared" si="8"/>
        <v>93.54333333333334</v>
      </c>
    </row>
    <row r="212" spans="1:15" ht="13.5" customHeight="1">
      <c r="A212" s="10"/>
      <c r="B212" s="27"/>
      <c r="C212" s="20"/>
      <c r="D212" s="20"/>
      <c r="E212" s="20"/>
      <c r="F212" s="20"/>
      <c r="G212" s="20"/>
      <c r="H212" s="20"/>
      <c r="I212" s="21"/>
      <c r="J212" s="177" t="s">
        <v>72</v>
      </c>
      <c r="K212" s="197" t="s">
        <v>360</v>
      </c>
      <c r="L212" s="206"/>
      <c r="M212" s="178">
        <v>300000</v>
      </c>
      <c r="N212" s="178">
        <f>SUM(N215)</f>
        <v>281262</v>
      </c>
      <c r="O212" s="323">
        <f>AVERAGE(N212/M212*100)</f>
        <v>93.754</v>
      </c>
    </row>
    <row r="213" spans="1:15" ht="13.5" customHeight="1">
      <c r="A213" s="10"/>
      <c r="B213" s="27"/>
      <c r="C213" s="20"/>
      <c r="D213" s="20"/>
      <c r="E213" s="20"/>
      <c r="F213" s="20"/>
      <c r="G213" s="20"/>
      <c r="H213" s="20"/>
      <c r="I213" s="21"/>
      <c r="J213" s="278" t="s">
        <v>78</v>
      </c>
      <c r="K213" s="180" t="s">
        <v>195</v>
      </c>
      <c r="L213" s="180"/>
      <c r="M213" s="265"/>
      <c r="N213" s="265"/>
      <c r="O213" s="329"/>
    </row>
    <row r="214" spans="1:15" ht="13.5" customHeight="1">
      <c r="A214" s="10"/>
      <c r="B214" s="27"/>
      <c r="C214" s="20"/>
      <c r="D214" s="20"/>
      <c r="E214" s="20"/>
      <c r="F214" s="20"/>
      <c r="G214" s="20"/>
      <c r="H214" s="20"/>
      <c r="I214" s="21"/>
      <c r="J214" s="280" t="s">
        <v>190</v>
      </c>
      <c r="K214" s="263"/>
      <c r="L214" s="263"/>
      <c r="M214" s="264"/>
      <c r="N214" s="264"/>
      <c r="O214" s="330"/>
    </row>
    <row r="215" spans="1:15" ht="13.5" customHeight="1">
      <c r="A215" s="40"/>
      <c r="B215" s="34"/>
      <c r="C215" s="34"/>
      <c r="D215" s="34"/>
      <c r="E215" s="34"/>
      <c r="F215" s="34"/>
      <c r="G215" s="34"/>
      <c r="H215" s="34"/>
      <c r="I215" s="34"/>
      <c r="J215" s="181">
        <v>3</v>
      </c>
      <c r="K215" s="182" t="s">
        <v>45</v>
      </c>
      <c r="L215" s="182"/>
      <c r="M215" s="184">
        <v>300000</v>
      </c>
      <c r="N215" s="184">
        <f>SUM(N216)</f>
        <v>281262</v>
      </c>
      <c r="O215" s="345">
        <f aca="true" t="shared" si="9" ref="O215:O220">AVERAGE(N215/M215*100)</f>
        <v>93.754</v>
      </c>
    </row>
    <row r="216" spans="1:15" ht="13.5" customHeight="1">
      <c r="A216" s="10"/>
      <c r="B216" s="20"/>
      <c r="C216" s="20"/>
      <c r="D216" s="20"/>
      <c r="E216" s="20"/>
      <c r="F216" s="20"/>
      <c r="G216" s="20"/>
      <c r="H216" s="20"/>
      <c r="I216" s="21"/>
      <c r="J216" s="186">
        <v>32</v>
      </c>
      <c r="K216" s="187" t="s">
        <v>25</v>
      </c>
      <c r="L216" s="187"/>
      <c r="M216" s="189">
        <v>300000</v>
      </c>
      <c r="N216" s="189">
        <f>SUM(N217+N219)</f>
        <v>281262</v>
      </c>
      <c r="O216" s="345">
        <f t="shared" si="9"/>
        <v>93.754</v>
      </c>
    </row>
    <row r="217" spans="1:15" ht="13.5" customHeight="1">
      <c r="A217" s="10"/>
      <c r="B217" s="20"/>
      <c r="C217" s="20"/>
      <c r="D217" s="20"/>
      <c r="E217" s="20"/>
      <c r="F217" s="20"/>
      <c r="G217" s="20"/>
      <c r="H217" s="20"/>
      <c r="I217" s="21"/>
      <c r="J217" s="186">
        <v>322</v>
      </c>
      <c r="K217" s="187" t="s">
        <v>27</v>
      </c>
      <c r="L217" s="187"/>
      <c r="M217" s="189">
        <v>180000</v>
      </c>
      <c r="N217" s="189">
        <f>SUM(N218)</f>
        <v>173762</v>
      </c>
      <c r="O217" s="345">
        <f t="shared" si="9"/>
        <v>96.53444444444445</v>
      </c>
    </row>
    <row r="218" spans="1:15" ht="13.5" customHeight="1">
      <c r="A218" s="10"/>
      <c r="B218" s="20"/>
      <c r="C218" s="20"/>
      <c r="D218" s="20"/>
      <c r="E218" s="20"/>
      <c r="F218" s="20"/>
      <c r="G218" s="20"/>
      <c r="H218" s="20"/>
      <c r="I218" s="21"/>
      <c r="J218" s="191">
        <v>3232</v>
      </c>
      <c r="K218" s="187" t="s">
        <v>101</v>
      </c>
      <c r="L218" s="192"/>
      <c r="M218" s="189">
        <v>180000</v>
      </c>
      <c r="N218" s="189">
        <v>173762</v>
      </c>
      <c r="O218" s="345">
        <f t="shared" si="9"/>
        <v>96.53444444444445</v>
      </c>
    </row>
    <row r="219" spans="1:15" ht="13.5" customHeight="1">
      <c r="A219" s="10"/>
      <c r="B219" s="20"/>
      <c r="C219" s="20"/>
      <c r="D219" s="20"/>
      <c r="E219" s="20"/>
      <c r="F219" s="20"/>
      <c r="G219" s="20"/>
      <c r="H219" s="20"/>
      <c r="I219" s="21"/>
      <c r="J219" s="191">
        <v>323</v>
      </c>
      <c r="K219" s="192" t="s">
        <v>28</v>
      </c>
      <c r="L219" s="192"/>
      <c r="M219" s="189">
        <v>120000</v>
      </c>
      <c r="N219" s="189">
        <f>SUM(N220)</f>
        <v>107500</v>
      </c>
      <c r="O219" s="345">
        <f t="shared" si="9"/>
        <v>89.58333333333334</v>
      </c>
    </row>
    <row r="220" spans="1:15" ht="13.5" customHeight="1">
      <c r="A220" s="10"/>
      <c r="B220" s="20"/>
      <c r="C220" s="20"/>
      <c r="D220" s="20"/>
      <c r="E220" s="20"/>
      <c r="F220" s="20"/>
      <c r="G220" s="20"/>
      <c r="H220" s="20"/>
      <c r="I220" s="21"/>
      <c r="J220" s="186">
        <v>3234</v>
      </c>
      <c r="K220" s="195" t="s">
        <v>377</v>
      </c>
      <c r="L220" s="310"/>
      <c r="M220" s="194">
        <v>120000</v>
      </c>
      <c r="N220" s="194">
        <v>107500</v>
      </c>
      <c r="O220" s="345">
        <f t="shared" si="9"/>
        <v>89.58333333333334</v>
      </c>
    </row>
    <row r="221" spans="1:15" ht="13.5" customHeight="1">
      <c r="A221" s="10"/>
      <c r="B221" s="20"/>
      <c r="C221" s="20"/>
      <c r="D221" s="20"/>
      <c r="E221" s="20"/>
      <c r="F221" s="20"/>
      <c r="G221" s="20"/>
      <c r="H221" s="20"/>
      <c r="I221" s="21"/>
      <c r="J221" s="177" t="s">
        <v>72</v>
      </c>
      <c r="K221" s="197" t="s">
        <v>361</v>
      </c>
      <c r="L221" s="206"/>
      <c r="M221" s="178">
        <v>540000</v>
      </c>
      <c r="N221" s="178">
        <f>SUM(N224)</f>
        <v>520522</v>
      </c>
      <c r="O221" s="323">
        <f>AVERAGE(N221/M221*100)</f>
        <v>96.39296296296295</v>
      </c>
    </row>
    <row r="222" spans="1:15" ht="13.5" customHeight="1">
      <c r="A222" s="10"/>
      <c r="B222" s="20"/>
      <c r="C222" s="20"/>
      <c r="D222" s="20"/>
      <c r="E222" s="20"/>
      <c r="F222" s="20"/>
      <c r="G222" s="20"/>
      <c r="H222" s="20"/>
      <c r="I222" s="21"/>
      <c r="J222" s="278" t="s">
        <v>78</v>
      </c>
      <c r="K222" s="180" t="s">
        <v>231</v>
      </c>
      <c r="L222" s="180"/>
      <c r="M222" s="265"/>
      <c r="N222" s="265"/>
      <c r="O222" s="329"/>
    </row>
    <row r="223" spans="1:15" ht="13.5" customHeight="1">
      <c r="A223" s="10"/>
      <c r="B223" s="20"/>
      <c r="C223" s="20"/>
      <c r="D223" s="20"/>
      <c r="E223" s="20"/>
      <c r="F223" s="20"/>
      <c r="G223" s="20"/>
      <c r="H223" s="20"/>
      <c r="I223" s="21"/>
      <c r="J223" s="280" t="s">
        <v>190</v>
      </c>
      <c r="K223" s="263"/>
      <c r="L223" s="263"/>
      <c r="M223" s="264"/>
      <c r="N223" s="264"/>
      <c r="O223" s="330"/>
    </row>
    <row r="224" spans="1:15" ht="13.5" customHeight="1">
      <c r="A224" s="10"/>
      <c r="B224" s="20"/>
      <c r="C224" s="20"/>
      <c r="D224" s="20"/>
      <c r="E224" s="20"/>
      <c r="F224" s="20"/>
      <c r="G224" s="20"/>
      <c r="H224" s="20"/>
      <c r="I224" s="21"/>
      <c r="J224" s="181">
        <v>3</v>
      </c>
      <c r="K224" s="182" t="s">
        <v>45</v>
      </c>
      <c r="L224" s="182"/>
      <c r="M224" s="184">
        <v>540000</v>
      </c>
      <c r="N224" s="184">
        <f>SUM(N225)</f>
        <v>520522</v>
      </c>
      <c r="O224" s="345">
        <f aca="true" t="shared" si="10" ref="O224:O229">AVERAGE(N224/M224*100)</f>
        <v>96.39296296296295</v>
      </c>
    </row>
    <row r="225" spans="1:15" ht="13.5" customHeight="1">
      <c r="A225" s="10"/>
      <c r="B225" s="20"/>
      <c r="C225" s="20"/>
      <c r="D225" s="20"/>
      <c r="E225" s="20"/>
      <c r="F225" s="20"/>
      <c r="G225" s="20"/>
      <c r="H225" s="20"/>
      <c r="I225" s="21"/>
      <c r="J225" s="186">
        <v>32</v>
      </c>
      <c r="K225" s="187" t="s">
        <v>25</v>
      </c>
      <c r="L225" s="187"/>
      <c r="M225" s="189">
        <v>540000</v>
      </c>
      <c r="N225" s="189">
        <f>SUM(N226+N228)</f>
        <v>520522</v>
      </c>
      <c r="O225" s="345">
        <f t="shared" si="10"/>
        <v>96.39296296296295</v>
      </c>
    </row>
    <row r="226" spans="1:15" ht="13.5" customHeight="1">
      <c r="A226" s="37"/>
      <c r="B226" s="36"/>
      <c r="C226" s="36"/>
      <c r="D226" s="36"/>
      <c r="E226" s="36"/>
      <c r="F226" s="36"/>
      <c r="G226" s="36"/>
      <c r="H226" s="36"/>
      <c r="I226" s="38"/>
      <c r="J226" s="186">
        <v>322</v>
      </c>
      <c r="K226" s="187" t="s">
        <v>60</v>
      </c>
      <c r="L226" s="187"/>
      <c r="M226" s="189">
        <v>220000</v>
      </c>
      <c r="N226" s="189">
        <f>SUM(N227)</f>
        <v>198847</v>
      </c>
      <c r="O226" s="345">
        <f t="shared" si="10"/>
        <v>90.385</v>
      </c>
    </row>
    <row r="227" spans="1:15" ht="13.5" customHeight="1">
      <c r="A227" s="37"/>
      <c r="B227" s="36"/>
      <c r="C227" s="36"/>
      <c r="D227" s="36"/>
      <c r="E227" s="36"/>
      <c r="F227" s="36"/>
      <c r="G227" s="36"/>
      <c r="H227" s="36"/>
      <c r="I227" s="38"/>
      <c r="J227" s="186">
        <v>3223</v>
      </c>
      <c r="K227" s="187" t="s">
        <v>95</v>
      </c>
      <c r="L227" s="187"/>
      <c r="M227" s="189">
        <v>220000</v>
      </c>
      <c r="N227" s="189">
        <v>198847</v>
      </c>
      <c r="O227" s="345">
        <f t="shared" si="10"/>
        <v>90.385</v>
      </c>
    </row>
    <row r="228" spans="1:15" ht="13.5" customHeight="1">
      <c r="A228" s="37"/>
      <c r="B228" s="36"/>
      <c r="C228" s="36"/>
      <c r="D228" s="36"/>
      <c r="E228" s="36"/>
      <c r="F228" s="36"/>
      <c r="G228" s="36"/>
      <c r="H228" s="36"/>
      <c r="I228" s="38"/>
      <c r="J228" s="186">
        <v>323</v>
      </c>
      <c r="K228" s="187" t="s">
        <v>28</v>
      </c>
      <c r="L228" s="187"/>
      <c r="M228" s="189">
        <v>320000</v>
      </c>
      <c r="N228" s="189">
        <f>SUM(N229)</f>
        <v>321675</v>
      </c>
      <c r="O228" s="345">
        <f t="shared" si="10"/>
        <v>100.52343749999999</v>
      </c>
    </row>
    <row r="229" spans="1:15" ht="13.5" customHeight="1">
      <c r="A229" s="37"/>
      <c r="B229" s="36"/>
      <c r="C229" s="36"/>
      <c r="D229" s="36"/>
      <c r="E229" s="36"/>
      <c r="F229" s="36"/>
      <c r="G229" s="36"/>
      <c r="H229" s="36"/>
      <c r="I229" s="38"/>
      <c r="J229" s="259">
        <v>3232</v>
      </c>
      <c r="K229" s="187" t="s">
        <v>101</v>
      </c>
      <c r="L229" s="310"/>
      <c r="M229" s="194">
        <v>320000</v>
      </c>
      <c r="N229" s="194">
        <v>321675</v>
      </c>
      <c r="O229" s="345">
        <f t="shared" si="10"/>
        <v>100.52343749999999</v>
      </c>
    </row>
    <row r="230" spans="1:15" ht="13.5" customHeight="1">
      <c r="A230" s="37"/>
      <c r="B230" s="36"/>
      <c r="C230" s="36"/>
      <c r="D230" s="36"/>
      <c r="E230" s="36"/>
      <c r="F230" s="36"/>
      <c r="G230" s="36"/>
      <c r="H230" s="36"/>
      <c r="I230" s="38"/>
      <c r="J230" s="177" t="s">
        <v>73</v>
      </c>
      <c r="K230" s="197" t="s">
        <v>362</v>
      </c>
      <c r="L230" s="206"/>
      <c r="M230" s="178">
        <v>50000</v>
      </c>
      <c r="N230" s="178">
        <f>SUM(N233)</f>
        <v>51040</v>
      </c>
      <c r="O230" s="323">
        <f>AVERAGE(N230/M230*100)</f>
        <v>102.08</v>
      </c>
    </row>
    <row r="231" spans="1:15" ht="13.5" customHeight="1">
      <c r="A231" s="10"/>
      <c r="B231" s="10"/>
      <c r="C231" s="10"/>
      <c r="D231" s="10"/>
      <c r="E231" s="10"/>
      <c r="F231" s="10"/>
      <c r="G231" s="10"/>
      <c r="H231" s="10"/>
      <c r="I231" s="25"/>
      <c r="J231" s="278" t="s">
        <v>78</v>
      </c>
      <c r="K231" s="180" t="s">
        <v>195</v>
      </c>
      <c r="L231" s="180"/>
      <c r="M231" s="265"/>
      <c r="N231" s="265"/>
      <c r="O231" s="329"/>
    </row>
    <row r="232" spans="1:15" ht="13.5" customHeight="1">
      <c r="A232" s="10"/>
      <c r="B232" s="10"/>
      <c r="C232" s="10"/>
      <c r="D232" s="10"/>
      <c r="E232" s="10"/>
      <c r="F232" s="10"/>
      <c r="G232" s="10"/>
      <c r="H232" s="10"/>
      <c r="I232" s="25"/>
      <c r="J232" s="280" t="s">
        <v>190</v>
      </c>
      <c r="K232" s="263"/>
      <c r="L232" s="263"/>
      <c r="M232" s="264"/>
      <c r="N232" s="264"/>
      <c r="O232" s="330"/>
    </row>
    <row r="233" spans="1:15" ht="13.5" customHeight="1">
      <c r="A233" s="10"/>
      <c r="B233" s="20"/>
      <c r="C233" s="10"/>
      <c r="D233" s="10"/>
      <c r="E233" s="10"/>
      <c r="F233" s="20"/>
      <c r="G233" s="10"/>
      <c r="H233" s="10"/>
      <c r="I233" s="25"/>
      <c r="J233" s="181">
        <v>3</v>
      </c>
      <c r="K233" s="182" t="s">
        <v>45</v>
      </c>
      <c r="L233" s="182"/>
      <c r="M233" s="184">
        <v>50000</v>
      </c>
      <c r="N233" s="184">
        <f>SUM(N234)</f>
        <v>51040</v>
      </c>
      <c r="O233" s="345">
        <f>AVERAGE(N233/M233*100)</f>
        <v>102.08</v>
      </c>
    </row>
    <row r="234" spans="1:15" ht="13.5" customHeight="1">
      <c r="A234" s="10"/>
      <c r="B234" s="20"/>
      <c r="C234" s="10"/>
      <c r="D234" s="10"/>
      <c r="E234" s="10"/>
      <c r="F234" s="20"/>
      <c r="G234" s="10"/>
      <c r="H234" s="10"/>
      <c r="I234" s="25"/>
      <c r="J234" s="186">
        <v>32</v>
      </c>
      <c r="K234" s="187" t="s">
        <v>25</v>
      </c>
      <c r="L234" s="187"/>
      <c r="M234" s="189">
        <v>50000</v>
      </c>
      <c r="N234" s="189">
        <f>SUM(N235)</f>
        <v>51040</v>
      </c>
      <c r="O234" s="345">
        <f>AVERAGE(N234/M234*100)</f>
        <v>102.08</v>
      </c>
    </row>
    <row r="235" spans="1:15" ht="13.5" customHeight="1">
      <c r="A235" s="40"/>
      <c r="B235" s="35"/>
      <c r="C235" s="35"/>
      <c r="D235" s="35"/>
      <c r="E235" s="35"/>
      <c r="F235" s="35"/>
      <c r="G235" s="35"/>
      <c r="H235" s="35"/>
      <c r="I235" s="35"/>
      <c r="J235" s="186">
        <v>323</v>
      </c>
      <c r="K235" s="187" t="s">
        <v>28</v>
      </c>
      <c r="L235" s="187"/>
      <c r="M235" s="189">
        <v>50000</v>
      </c>
      <c r="N235" s="189">
        <f>SUM(N236)</f>
        <v>51040</v>
      </c>
      <c r="O235" s="345">
        <f>AVERAGE(N235/M235*100)</f>
        <v>102.08</v>
      </c>
    </row>
    <row r="236" spans="1:15" ht="13.5" customHeight="1">
      <c r="A236" s="40"/>
      <c r="B236" s="35"/>
      <c r="C236" s="35"/>
      <c r="D236" s="35"/>
      <c r="E236" s="35"/>
      <c r="F236" s="35"/>
      <c r="G236" s="35"/>
      <c r="H236" s="35"/>
      <c r="I236" s="35"/>
      <c r="J236" s="259">
        <v>3234</v>
      </c>
      <c r="K236" s="187" t="s">
        <v>377</v>
      </c>
      <c r="L236" s="310"/>
      <c r="M236" s="194">
        <v>50000</v>
      </c>
      <c r="N236" s="194">
        <v>51040</v>
      </c>
      <c r="O236" s="345">
        <f>AVERAGE(N236/M236*100)</f>
        <v>102.08</v>
      </c>
    </row>
    <row r="237" spans="1:15" ht="13.5" customHeight="1">
      <c r="A237" s="38"/>
      <c r="B237" s="36"/>
      <c r="C237" s="36"/>
      <c r="D237" s="36"/>
      <c r="E237" s="36"/>
      <c r="F237" s="36"/>
      <c r="G237" s="36"/>
      <c r="H237" s="36"/>
      <c r="I237" s="36"/>
      <c r="J237" s="177" t="s">
        <v>72</v>
      </c>
      <c r="K237" s="83" t="s">
        <v>358</v>
      </c>
      <c r="L237" s="206"/>
      <c r="M237" s="178">
        <v>570000</v>
      </c>
      <c r="N237" s="178">
        <f>SUM(N240)</f>
        <v>555967</v>
      </c>
      <c r="O237" s="323">
        <f>AVERAGE(N237/M237*100)</f>
        <v>97.53807017543859</v>
      </c>
    </row>
    <row r="238" spans="1:15" ht="13.5" customHeight="1">
      <c r="A238" s="16"/>
      <c r="B238" s="28"/>
      <c r="C238" s="28"/>
      <c r="D238" s="28"/>
      <c r="E238" s="28"/>
      <c r="F238" s="28"/>
      <c r="G238" s="28"/>
      <c r="H238" s="28"/>
      <c r="I238" s="33"/>
      <c r="J238" s="278" t="s">
        <v>78</v>
      </c>
      <c r="K238" s="180" t="s">
        <v>231</v>
      </c>
      <c r="L238" s="180"/>
      <c r="M238" s="265"/>
      <c r="N238" s="265"/>
      <c r="O238" s="329"/>
    </row>
    <row r="239" spans="1:15" ht="13.5" customHeight="1">
      <c r="A239" s="16"/>
      <c r="B239" s="28"/>
      <c r="C239" s="28"/>
      <c r="D239" s="28"/>
      <c r="E239" s="28"/>
      <c r="F239" s="28"/>
      <c r="G239" s="28"/>
      <c r="H239" s="28"/>
      <c r="I239" s="33"/>
      <c r="J239" s="280" t="s">
        <v>190</v>
      </c>
      <c r="K239" s="263"/>
      <c r="L239" s="263"/>
      <c r="M239" s="264"/>
      <c r="N239" s="264"/>
      <c r="O239" s="330"/>
    </row>
    <row r="240" spans="1:15" ht="13.5" customHeight="1">
      <c r="A240" s="10"/>
      <c r="B240" s="20"/>
      <c r="C240" s="10"/>
      <c r="D240" s="20"/>
      <c r="E240" s="10"/>
      <c r="F240" s="10"/>
      <c r="G240" s="10"/>
      <c r="H240" s="10"/>
      <c r="I240" s="25"/>
      <c r="J240" s="181">
        <v>3</v>
      </c>
      <c r="K240" s="182" t="s">
        <v>45</v>
      </c>
      <c r="L240" s="182"/>
      <c r="M240" s="184">
        <v>570000</v>
      </c>
      <c r="N240" s="184">
        <f>SUM(N241)</f>
        <v>555967</v>
      </c>
      <c r="O240" s="353">
        <f aca="true" t="shared" si="11" ref="O240:O245">AVERAGE(N240/M240*100)</f>
        <v>97.53807017543859</v>
      </c>
    </row>
    <row r="241" spans="1:15" ht="13.5" customHeight="1">
      <c r="A241" s="24"/>
      <c r="B241" s="20"/>
      <c r="C241" s="10"/>
      <c r="D241" s="20"/>
      <c r="E241" s="10"/>
      <c r="F241" s="10"/>
      <c r="G241" s="10"/>
      <c r="H241" s="10"/>
      <c r="I241" s="25"/>
      <c r="J241" s="186">
        <v>32</v>
      </c>
      <c r="K241" s="187" t="s">
        <v>25</v>
      </c>
      <c r="L241" s="187"/>
      <c r="M241" s="189">
        <v>570000</v>
      </c>
      <c r="N241" s="189">
        <f>SUM(N242+N244)</f>
        <v>555967</v>
      </c>
      <c r="O241" s="353">
        <f t="shared" si="11"/>
        <v>97.53807017543859</v>
      </c>
    </row>
    <row r="242" spans="1:15" ht="13.5" customHeight="1">
      <c r="A242" s="24"/>
      <c r="B242" s="20"/>
      <c r="C242" s="10"/>
      <c r="D242" s="20"/>
      <c r="E242" s="10"/>
      <c r="F242" s="10"/>
      <c r="G242" s="10"/>
      <c r="H242" s="10"/>
      <c r="I242" s="25"/>
      <c r="J242" s="186">
        <v>322</v>
      </c>
      <c r="K242" s="187" t="s">
        <v>95</v>
      </c>
      <c r="L242" s="187"/>
      <c r="M242" s="189">
        <v>320000</v>
      </c>
      <c r="N242" s="189">
        <f>SUM(N243)</f>
        <v>309575</v>
      </c>
      <c r="O242" s="353">
        <f t="shared" si="11"/>
        <v>96.7421875</v>
      </c>
    </row>
    <row r="243" spans="1:15" ht="13.5" customHeight="1">
      <c r="A243" s="24"/>
      <c r="B243" s="20"/>
      <c r="C243" s="10"/>
      <c r="D243" s="20"/>
      <c r="E243" s="10"/>
      <c r="F243" s="10"/>
      <c r="G243" s="10"/>
      <c r="H243" s="10"/>
      <c r="I243" s="25"/>
      <c r="J243" s="186">
        <v>3223</v>
      </c>
      <c r="K243" s="187" t="s">
        <v>95</v>
      </c>
      <c r="L243" s="187"/>
      <c r="M243" s="189">
        <v>320000</v>
      </c>
      <c r="N243" s="189">
        <v>309575</v>
      </c>
      <c r="O243" s="353">
        <f t="shared" si="11"/>
        <v>96.7421875</v>
      </c>
    </row>
    <row r="244" spans="1:15" ht="13.5" customHeight="1">
      <c r="A244" s="24"/>
      <c r="B244" s="20"/>
      <c r="C244" s="10"/>
      <c r="D244" s="20"/>
      <c r="E244" s="10"/>
      <c r="F244" s="10"/>
      <c r="G244" s="10"/>
      <c r="H244" s="10"/>
      <c r="I244" s="25"/>
      <c r="J244" s="186">
        <v>323</v>
      </c>
      <c r="K244" s="187" t="s">
        <v>28</v>
      </c>
      <c r="L244" s="187"/>
      <c r="M244" s="189">
        <v>250000</v>
      </c>
      <c r="N244" s="189">
        <f>SUM(N245)</f>
        <v>246392</v>
      </c>
      <c r="O244" s="353">
        <f t="shared" si="11"/>
        <v>98.5568</v>
      </c>
    </row>
    <row r="245" spans="1:15" ht="13.5" customHeight="1">
      <c r="A245" s="24"/>
      <c r="B245" s="20"/>
      <c r="C245" s="10"/>
      <c r="D245" s="20"/>
      <c r="E245" s="10"/>
      <c r="F245" s="10"/>
      <c r="G245" s="10"/>
      <c r="H245" s="10"/>
      <c r="I245" s="25"/>
      <c r="J245" s="186">
        <v>3232</v>
      </c>
      <c r="K245" s="195" t="s">
        <v>101</v>
      </c>
      <c r="L245" s="310"/>
      <c r="M245" s="255">
        <v>250000</v>
      </c>
      <c r="N245" s="255">
        <v>246392</v>
      </c>
      <c r="O245" s="353">
        <f t="shared" si="11"/>
        <v>98.5568</v>
      </c>
    </row>
    <row r="246" spans="1:15" ht="13.5" customHeight="1">
      <c r="A246" s="24"/>
      <c r="B246" s="20"/>
      <c r="C246" s="10"/>
      <c r="D246" s="20"/>
      <c r="E246" s="10"/>
      <c r="F246" s="10"/>
      <c r="G246" s="10"/>
      <c r="H246" s="10"/>
      <c r="I246" s="25"/>
      <c r="J246" s="177" t="s">
        <v>72</v>
      </c>
      <c r="K246" s="83" t="s">
        <v>357</v>
      </c>
      <c r="L246" s="206"/>
      <c r="M246" s="235">
        <v>160000</v>
      </c>
      <c r="N246" s="235">
        <f>SUM(N249)</f>
        <v>157500</v>
      </c>
      <c r="O246" s="337">
        <f>AVERAGE(N246/M246*100)</f>
        <v>98.4375</v>
      </c>
    </row>
    <row r="247" spans="1:15" ht="13.5" customHeight="1">
      <c r="A247" s="24"/>
      <c r="B247" s="20"/>
      <c r="C247" s="10"/>
      <c r="D247" s="20"/>
      <c r="E247" s="10"/>
      <c r="F247" s="10"/>
      <c r="G247" s="10"/>
      <c r="H247" s="10"/>
      <c r="I247" s="25"/>
      <c r="J247" s="278" t="s">
        <v>78</v>
      </c>
      <c r="K247" s="180" t="s">
        <v>184</v>
      </c>
      <c r="L247" s="180"/>
      <c r="M247" s="265"/>
      <c r="N247" s="265"/>
      <c r="O247" s="329"/>
    </row>
    <row r="248" spans="1:15" ht="13.5" customHeight="1">
      <c r="A248" s="24"/>
      <c r="B248" s="20"/>
      <c r="C248" s="10"/>
      <c r="D248" s="20"/>
      <c r="E248" s="10"/>
      <c r="F248" s="10"/>
      <c r="G248" s="10"/>
      <c r="H248" s="10"/>
      <c r="I248" s="25"/>
      <c r="J248" s="280" t="s">
        <v>190</v>
      </c>
      <c r="K248" s="263"/>
      <c r="L248" s="263"/>
      <c r="M248" s="264"/>
      <c r="N248" s="264"/>
      <c r="O248" s="330"/>
    </row>
    <row r="249" spans="1:15" ht="13.5" customHeight="1">
      <c r="A249" s="24"/>
      <c r="B249" s="20"/>
      <c r="C249" s="10"/>
      <c r="D249" s="20"/>
      <c r="E249" s="10"/>
      <c r="F249" s="10"/>
      <c r="G249" s="10"/>
      <c r="H249" s="10"/>
      <c r="I249" s="25"/>
      <c r="J249" s="181">
        <v>3</v>
      </c>
      <c r="K249" s="182" t="s">
        <v>45</v>
      </c>
      <c r="L249" s="182"/>
      <c r="M249" s="184">
        <v>160000</v>
      </c>
      <c r="N249" s="184">
        <f>SUM(N250)</f>
        <v>157500</v>
      </c>
      <c r="O249" s="328">
        <f>AVERAGE(N249/M249*100)</f>
        <v>98.4375</v>
      </c>
    </row>
    <row r="250" spans="1:15" ht="13.5" customHeight="1">
      <c r="A250" s="24"/>
      <c r="B250" s="20"/>
      <c r="C250" s="10"/>
      <c r="D250" s="20"/>
      <c r="E250" s="10"/>
      <c r="F250" s="10"/>
      <c r="G250" s="10"/>
      <c r="H250" s="10"/>
      <c r="I250" s="25"/>
      <c r="J250" s="186">
        <v>32</v>
      </c>
      <c r="K250" s="187" t="s">
        <v>25</v>
      </c>
      <c r="L250" s="187"/>
      <c r="M250" s="189">
        <v>160000</v>
      </c>
      <c r="N250" s="189">
        <f>SUM(N251)</f>
        <v>157500</v>
      </c>
      <c r="O250" s="328">
        <f>AVERAGE(N250/M250*100)</f>
        <v>98.4375</v>
      </c>
    </row>
    <row r="251" spans="1:15" ht="13.5" customHeight="1">
      <c r="A251" s="24"/>
      <c r="B251" s="20"/>
      <c r="C251" s="10"/>
      <c r="D251" s="20"/>
      <c r="E251" s="10"/>
      <c r="F251" s="10"/>
      <c r="G251" s="10"/>
      <c r="H251" s="10"/>
      <c r="I251" s="25"/>
      <c r="J251" s="186">
        <v>323</v>
      </c>
      <c r="K251" s="187" t="s">
        <v>143</v>
      </c>
      <c r="L251" s="187"/>
      <c r="M251" s="189">
        <v>160000</v>
      </c>
      <c r="N251" s="189">
        <f>SUM(N252)</f>
        <v>157500</v>
      </c>
      <c r="O251" s="328">
        <f>AVERAGE(N251/M251*100)</f>
        <v>98.4375</v>
      </c>
    </row>
    <row r="252" spans="1:15" ht="13.5" customHeight="1">
      <c r="A252" s="24"/>
      <c r="B252" s="20"/>
      <c r="C252" s="10"/>
      <c r="D252" s="20"/>
      <c r="E252" s="10"/>
      <c r="F252" s="10"/>
      <c r="G252" s="10"/>
      <c r="H252" s="10"/>
      <c r="I252" s="25"/>
      <c r="J252" s="191">
        <v>3232</v>
      </c>
      <c r="K252" s="192" t="s">
        <v>101</v>
      </c>
      <c r="L252" s="192"/>
      <c r="M252" s="194">
        <v>160000</v>
      </c>
      <c r="N252" s="194">
        <v>157500</v>
      </c>
      <c r="O252" s="328">
        <f>AVERAGE(N252/M252*100)</f>
        <v>98.4375</v>
      </c>
    </row>
    <row r="253" spans="1:15" ht="13.5" customHeight="1">
      <c r="A253" s="24"/>
      <c r="B253" s="20"/>
      <c r="C253" s="10"/>
      <c r="D253" s="20"/>
      <c r="E253" s="10"/>
      <c r="F253" s="10"/>
      <c r="G253" s="10"/>
      <c r="H253" s="10"/>
      <c r="I253" s="25"/>
      <c r="J253" s="563" t="s">
        <v>238</v>
      </c>
      <c r="K253" s="563"/>
      <c r="L253" s="563"/>
      <c r="M253" s="205">
        <v>8085000</v>
      </c>
      <c r="N253" s="205">
        <f>SUM(N254+N263+N270+N277+N288+N306+N325+N332+N342+N349+N356+N363+N383+N397+N404+N411+N428+N435+N442+N449)</f>
        <v>4923925</v>
      </c>
      <c r="O253" s="332">
        <f>SUM(N253/M253*100)</f>
        <v>60.901978973407545</v>
      </c>
    </row>
    <row r="254" spans="1:15" ht="13.5" customHeight="1">
      <c r="A254" s="24"/>
      <c r="B254" s="20"/>
      <c r="C254" s="10"/>
      <c r="D254" s="20"/>
      <c r="E254" s="10"/>
      <c r="F254" s="10"/>
      <c r="G254" s="10"/>
      <c r="H254" s="10"/>
      <c r="I254" s="25"/>
      <c r="J254" s="274" t="s">
        <v>356</v>
      </c>
      <c r="K254" s="274"/>
      <c r="L254" s="274"/>
      <c r="M254" s="211">
        <v>670000</v>
      </c>
      <c r="N254" s="211">
        <f>SUM(N257)</f>
        <v>638864</v>
      </c>
      <c r="O254" s="338">
        <f>AVERAGE(N254/M254*100)</f>
        <v>95.35283582089552</v>
      </c>
    </row>
    <row r="255" spans="1:15" ht="13.5" customHeight="1">
      <c r="A255" s="24"/>
      <c r="B255" s="20"/>
      <c r="C255" s="10"/>
      <c r="D255" s="20"/>
      <c r="E255" s="10"/>
      <c r="F255" s="10"/>
      <c r="G255" s="10"/>
      <c r="H255" s="10"/>
      <c r="I255" s="25"/>
      <c r="J255" s="564" t="s">
        <v>199</v>
      </c>
      <c r="K255" s="565"/>
      <c r="L255" s="565"/>
      <c r="M255" s="265"/>
      <c r="N255" s="265"/>
      <c r="O255" s="329"/>
    </row>
    <row r="256" spans="1:15" ht="13.5" customHeight="1">
      <c r="A256" s="24"/>
      <c r="B256" s="20"/>
      <c r="C256" s="10"/>
      <c r="D256" s="20"/>
      <c r="E256" s="10"/>
      <c r="F256" s="10"/>
      <c r="G256" s="10"/>
      <c r="H256" s="10"/>
      <c r="I256" s="25"/>
      <c r="J256" s="280" t="s">
        <v>49</v>
      </c>
      <c r="K256" s="281"/>
      <c r="L256" s="281"/>
      <c r="M256" s="264"/>
      <c r="N256" s="264"/>
      <c r="O256" s="330"/>
    </row>
    <row r="257" spans="1:15" ht="13.5" customHeight="1">
      <c r="A257" s="24"/>
      <c r="B257" s="20"/>
      <c r="C257" s="10"/>
      <c r="D257" s="20"/>
      <c r="E257" s="10"/>
      <c r="F257" s="10"/>
      <c r="G257" s="10"/>
      <c r="H257" s="10"/>
      <c r="I257" s="25"/>
      <c r="J257" s="181">
        <v>4</v>
      </c>
      <c r="K257" s="182" t="s">
        <v>52</v>
      </c>
      <c r="L257" s="185"/>
      <c r="M257" s="184">
        <v>670000</v>
      </c>
      <c r="N257" s="184">
        <f>SUM(N258)</f>
        <v>638864</v>
      </c>
      <c r="O257" s="328">
        <f aca="true" t="shared" si="12" ref="O257:O263">AVERAGE(N257/M257*100)</f>
        <v>95.35283582089552</v>
      </c>
    </row>
    <row r="258" spans="1:15" ht="13.5" customHeight="1">
      <c r="A258" s="24"/>
      <c r="B258" s="20"/>
      <c r="C258" s="10"/>
      <c r="D258" s="20"/>
      <c r="E258" s="10"/>
      <c r="F258" s="10"/>
      <c r="G258" s="10"/>
      <c r="H258" s="10"/>
      <c r="I258" s="25"/>
      <c r="J258" s="186">
        <v>42</v>
      </c>
      <c r="K258" s="187" t="s">
        <v>50</v>
      </c>
      <c r="L258" s="190"/>
      <c r="M258" s="189">
        <v>670000</v>
      </c>
      <c r="N258" s="189">
        <f>SUM(N259+N261)</f>
        <v>638864</v>
      </c>
      <c r="O258" s="328">
        <f t="shared" si="12"/>
        <v>95.35283582089552</v>
      </c>
    </row>
    <row r="259" spans="1:15" ht="13.5" customHeight="1">
      <c r="A259" s="24"/>
      <c r="B259" s="20"/>
      <c r="C259" s="10"/>
      <c r="D259" s="20"/>
      <c r="E259" s="10"/>
      <c r="F259" s="10"/>
      <c r="G259" s="10"/>
      <c r="H259" s="10"/>
      <c r="I259" s="25"/>
      <c r="J259" s="186">
        <v>421</v>
      </c>
      <c r="K259" s="187" t="s">
        <v>37</v>
      </c>
      <c r="L259" s="190"/>
      <c r="M259" s="189">
        <v>500000</v>
      </c>
      <c r="N259" s="189">
        <f>SUM(N260)</f>
        <v>469634</v>
      </c>
      <c r="O259" s="328">
        <f t="shared" si="12"/>
        <v>93.9268</v>
      </c>
    </row>
    <row r="260" spans="1:15" ht="13.5" customHeight="1">
      <c r="A260" s="24"/>
      <c r="B260" s="20"/>
      <c r="C260" s="10"/>
      <c r="D260" s="20"/>
      <c r="E260" s="10"/>
      <c r="F260" s="10"/>
      <c r="G260" s="10"/>
      <c r="H260" s="10"/>
      <c r="I260" s="25"/>
      <c r="J260" s="191">
        <v>4213</v>
      </c>
      <c r="K260" s="192" t="s">
        <v>37</v>
      </c>
      <c r="L260" s="196"/>
      <c r="M260" s="194">
        <v>500000</v>
      </c>
      <c r="N260" s="194">
        <v>469634</v>
      </c>
      <c r="O260" s="328">
        <f t="shared" si="12"/>
        <v>93.9268</v>
      </c>
    </row>
    <row r="261" spans="1:15" ht="15">
      <c r="A261" s="16"/>
      <c r="B261" s="28"/>
      <c r="C261" s="28"/>
      <c r="D261" s="28"/>
      <c r="E261" s="28"/>
      <c r="F261" s="28"/>
      <c r="G261" s="28"/>
      <c r="H261" s="28"/>
      <c r="I261" s="33"/>
      <c r="J261" s="191">
        <v>422</v>
      </c>
      <c r="K261" s="192" t="s">
        <v>380</v>
      </c>
      <c r="L261" s="196"/>
      <c r="M261" s="194">
        <v>170000</v>
      </c>
      <c r="N261" s="194">
        <f>SUM(N262)</f>
        <v>169230</v>
      </c>
      <c r="O261" s="328">
        <f t="shared" si="12"/>
        <v>99.54705882352941</v>
      </c>
    </row>
    <row r="262" spans="1:15" ht="15">
      <c r="A262" s="16"/>
      <c r="B262" s="28"/>
      <c r="C262" s="28"/>
      <c r="D262" s="28"/>
      <c r="E262" s="28"/>
      <c r="F262" s="28"/>
      <c r="G262" s="28"/>
      <c r="H262" s="28"/>
      <c r="I262" s="33"/>
      <c r="J262" s="191">
        <v>4227</v>
      </c>
      <c r="K262" s="192" t="s">
        <v>379</v>
      </c>
      <c r="L262" s="196"/>
      <c r="M262" s="194">
        <v>170000</v>
      </c>
      <c r="N262" s="194">
        <v>169230</v>
      </c>
      <c r="O262" s="328">
        <f t="shared" si="12"/>
        <v>99.54705882352941</v>
      </c>
    </row>
    <row r="263" spans="1:15" ht="15">
      <c r="A263" s="16"/>
      <c r="B263" s="28"/>
      <c r="C263" s="28"/>
      <c r="D263" s="28"/>
      <c r="E263" s="28"/>
      <c r="F263" s="28"/>
      <c r="G263" s="28"/>
      <c r="H263" s="28"/>
      <c r="I263" s="33"/>
      <c r="J263" s="558" t="s">
        <v>355</v>
      </c>
      <c r="K263" s="558"/>
      <c r="L263" s="558"/>
      <c r="M263" s="211">
        <v>250000</v>
      </c>
      <c r="N263" s="211">
        <f>SUM(N266)</f>
        <v>225813</v>
      </c>
      <c r="O263" s="338">
        <f t="shared" si="12"/>
        <v>90.32520000000001</v>
      </c>
    </row>
    <row r="264" spans="1:15" ht="15">
      <c r="A264" s="16"/>
      <c r="B264" s="28"/>
      <c r="C264" s="28"/>
      <c r="D264" s="28"/>
      <c r="E264" s="28"/>
      <c r="F264" s="28"/>
      <c r="G264" s="28"/>
      <c r="H264" s="28"/>
      <c r="I264" s="33"/>
      <c r="J264" s="275" t="s">
        <v>78</v>
      </c>
      <c r="K264" s="279" t="s">
        <v>231</v>
      </c>
      <c r="L264" s="279"/>
      <c r="M264" s="265"/>
      <c r="N264" s="265"/>
      <c r="O264" s="329"/>
    </row>
    <row r="265" spans="1:15" ht="15">
      <c r="A265" s="10"/>
      <c r="B265" s="10"/>
      <c r="C265" s="10"/>
      <c r="D265" s="10"/>
      <c r="E265" s="10"/>
      <c r="F265" s="10"/>
      <c r="G265" s="10"/>
      <c r="H265" s="10"/>
      <c r="I265" s="21"/>
      <c r="J265" s="276" t="s">
        <v>190</v>
      </c>
      <c r="K265" s="281"/>
      <c r="L265" s="281"/>
      <c r="M265" s="264"/>
      <c r="N265" s="264"/>
      <c r="O265" s="330"/>
    </row>
    <row r="266" spans="1:15" ht="15">
      <c r="A266" s="10"/>
      <c r="B266" s="10"/>
      <c r="C266" s="10"/>
      <c r="D266" s="10"/>
      <c r="E266" s="10"/>
      <c r="F266" s="10"/>
      <c r="G266" s="10"/>
      <c r="H266" s="10"/>
      <c r="I266" s="21"/>
      <c r="J266" s="181">
        <v>4</v>
      </c>
      <c r="K266" s="182" t="s">
        <v>51</v>
      </c>
      <c r="L266" s="185"/>
      <c r="M266" s="184">
        <v>250000</v>
      </c>
      <c r="N266" s="184">
        <f>SUM(N267)</f>
        <v>225813</v>
      </c>
      <c r="O266" s="328">
        <f>AVERAGE(N266/M266*100)</f>
        <v>90.32520000000001</v>
      </c>
    </row>
    <row r="267" spans="1:15" ht="15">
      <c r="A267" s="10"/>
      <c r="B267" s="20"/>
      <c r="C267" s="20"/>
      <c r="D267" s="20"/>
      <c r="E267" s="20"/>
      <c r="F267" s="20"/>
      <c r="G267" s="20"/>
      <c r="H267" s="10"/>
      <c r="I267" s="21"/>
      <c r="J267" s="186">
        <v>42</v>
      </c>
      <c r="K267" s="187" t="s">
        <v>50</v>
      </c>
      <c r="L267" s="190"/>
      <c r="M267" s="189">
        <v>250000</v>
      </c>
      <c r="N267" s="189">
        <f>SUM(N268)</f>
        <v>225813</v>
      </c>
      <c r="O267" s="328">
        <f>AVERAGE(N267/M267*100)</f>
        <v>90.32520000000001</v>
      </c>
    </row>
    <row r="268" spans="1:15" ht="15">
      <c r="A268" s="10"/>
      <c r="B268" s="20"/>
      <c r="C268" s="20"/>
      <c r="D268" s="20"/>
      <c r="E268" s="20"/>
      <c r="F268" s="20"/>
      <c r="G268" s="20"/>
      <c r="H268" s="10"/>
      <c r="I268" s="21"/>
      <c r="J268" s="186">
        <v>421</v>
      </c>
      <c r="K268" s="187" t="s">
        <v>37</v>
      </c>
      <c r="L268" s="190"/>
      <c r="M268" s="189">
        <v>250000</v>
      </c>
      <c r="N268" s="189">
        <f>SUM(N269)</f>
        <v>225813</v>
      </c>
      <c r="O268" s="328">
        <f>AVERAGE(N268/M268*100)</f>
        <v>90.32520000000001</v>
      </c>
    </row>
    <row r="269" spans="1:15" ht="15">
      <c r="A269" s="10"/>
      <c r="B269" s="20"/>
      <c r="C269" s="20"/>
      <c r="D269" s="20"/>
      <c r="E269" s="20"/>
      <c r="F269" s="20"/>
      <c r="G269" s="20"/>
      <c r="H269" s="10"/>
      <c r="I269" s="21"/>
      <c r="J269" s="191">
        <v>4214</v>
      </c>
      <c r="K269" s="192" t="s">
        <v>293</v>
      </c>
      <c r="L269" s="196"/>
      <c r="M269" s="194">
        <v>250000</v>
      </c>
      <c r="N269" s="194">
        <v>225813</v>
      </c>
      <c r="O269" s="328">
        <f>AVERAGE(N269/M269*100)</f>
        <v>90.32520000000001</v>
      </c>
    </row>
    <row r="270" spans="1:15" ht="15">
      <c r="A270" s="10"/>
      <c r="B270" s="20"/>
      <c r="C270" s="20"/>
      <c r="D270" s="20"/>
      <c r="E270" s="20"/>
      <c r="F270" s="20"/>
      <c r="G270" s="20"/>
      <c r="H270" s="10"/>
      <c r="I270" s="21"/>
      <c r="J270" s="558" t="s">
        <v>354</v>
      </c>
      <c r="K270" s="558"/>
      <c r="L270" s="558"/>
      <c r="M270" s="211">
        <v>60000</v>
      </c>
      <c r="N270" s="211">
        <v>0</v>
      </c>
      <c r="O270" s="338">
        <v>0</v>
      </c>
    </row>
    <row r="271" spans="1:15" ht="15">
      <c r="A271" s="16"/>
      <c r="B271" s="28"/>
      <c r="C271" s="28"/>
      <c r="D271" s="28"/>
      <c r="E271" s="28"/>
      <c r="F271" s="28"/>
      <c r="G271" s="28"/>
      <c r="H271" s="28"/>
      <c r="I271" s="33"/>
      <c r="J271" s="275" t="s">
        <v>78</v>
      </c>
      <c r="K271" s="279" t="s">
        <v>237</v>
      </c>
      <c r="L271" s="279"/>
      <c r="M271" s="265"/>
      <c r="N271" s="265"/>
      <c r="O271" s="329"/>
    </row>
    <row r="272" spans="1:15" ht="15">
      <c r="A272" s="16"/>
      <c r="B272" s="28"/>
      <c r="C272" s="28"/>
      <c r="D272" s="28"/>
      <c r="E272" s="28"/>
      <c r="F272" s="28"/>
      <c r="G272" s="28"/>
      <c r="H272" s="28"/>
      <c r="I272" s="33"/>
      <c r="J272" s="276" t="s">
        <v>190</v>
      </c>
      <c r="K272" s="281"/>
      <c r="L272" s="281"/>
      <c r="M272" s="264"/>
      <c r="N272" s="264"/>
      <c r="O272" s="330"/>
    </row>
    <row r="273" spans="1:15" ht="15">
      <c r="A273" s="16"/>
      <c r="B273" s="28"/>
      <c r="C273" s="28"/>
      <c r="D273" s="28"/>
      <c r="E273" s="28"/>
      <c r="F273" s="28"/>
      <c r="G273" s="28"/>
      <c r="H273" s="28"/>
      <c r="I273" s="33"/>
      <c r="J273" s="203">
        <v>4</v>
      </c>
      <c r="K273" s="182" t="s">
        <v>301</v>
      </c>
      <c r="L273" s="182"/>
      <c r="M273" s="184">
        <v>60000</v>
      </c>
      <c r="N273" s="184">
        <v>0</v>
      </c>
      <c r="O273" s="326">
        <v>0</v>
      </c>
    </row>
    <row r="274" spans="1:15" ht="15">
      <c r="A274" s="10"/>
      <c r="B274" s="10"/>
      <c r="C274" s="10"/>
      <c r="D274" s="10"/>
      <c r="E274" s="10"/>
      <c r="F274" s="10"/>
      <c r="G274" s="10"/>
      <c r="H274" s="10"/>
      <c r="I274" s="21"/>
      <c r="J274" s="199">
        <v>42</v>
      </c>
      <c r="K274" s="187" t="s">
        <v>271</v>
      </c>
      <c r="L274" s="187"/>
      <c r="M274" s="189">
        <v>60000</v>
      </c>
      <c r="N274" s="189">
        <v>0</v>
      </c>
      <c r="O274" s="327">
        <v>0</v>
      </c>
    </row>
    <row r="275" spans="1:15" ht="15">
      <c r="A275" s="10"/>
      <c r="B275" s="10"/>
      <c r="C275" s="10"/>
      <c r="D275" s="10"/>
      <c r="E275" s="10"/>
      <c r="F275" s="10"/>
      <c r="G275" s="10"/>
      <c r="H275" s="10"/>
      <c r="I275" s="21"/>
      <c r="J275" s="199">
        <v>421</v>
      </c>
      <c r="K275" s="187" t="s">
        <v>37</v>
      </c>
      <c r="L275" s="187"/>
      <c r="M275" s="189">
        <v>60000</v>
      </c>
      <c r="N275" s="189">
        <v>0</v>
      </c>
      <c r="O275" s="327">
        <v>0</v>
      </c>
    </row>
    <row r="276" spans="1:15" ht="15">
      <c r="A276" s="10"/>
      <c r="B276" s="10"/>
      <c r="C276" s="10"/>
      <c r="D276" s="10"/>
      <c r="E276" s="10"/>
      <c r="F276" s="10"/>
      <c r="G276" s="10"/>
      <c r="H276" s="10"/>
      <c r="I276" s="21"/>
      <c r="J276" s="202">
        <v>4214</v>
      </c>
      <c r="K276" s="192" t="s">
        <v>293</v>
      </c>
      <c r="L276" s="192"/>
      <c r="M276" s="194">
        <v>60000</v>
      </c>
      <c r="N276" s="194">
        <v>0</v>
      </c>
      <c r="O276" s="328">
        <v>0</v>
      </c>
    </row>
    <row r="277" spans="1:15" ht="15">
      <c r="A277" s="10"/>
      <c r="B277" s="20"/>
      <c r="C277" s="20"/>
      <c r="D277" s="20"/>
      <c r="E277" s="20"/>
      <c r="F277" s="10"/>
      <c r="G277" s="10"/>
      <c r="H277" s="10"/>
      <c r="I277" s="21"/>
      <c r="J277" s="273" t="s">
        <v>353</v>
      </c>
      <c r="K277" s="274"/>
      <c r="L277" s="274"/>
      <c r="M277" s="211">
        <v>90000</v>
      </c>
      <c r="N277" s="211">
        <f>SUM(N280+N284)</f>
        <v>85500</v>
      </c>
      <c r="O277" s="338">
        <f>AVERAGE(N277/M277*100)</f>
        <v>95</v>
      </c>
    </row>
    <row r="278" spans="1:15" ht="15">
      <c r="A278" s="10"/>
      <c r="B278" s="20"/>
      <c r="C278" s="20"/>
      <c r="D278" s="20"/>
      <c r="E278" s="20"/>
      <c r="F278" s="10"/>
      <c r="G278" s="10"/>
      <c r="H278" s="10"/>
      <c r="I278" s="21"/>
      <c r="J278" s="275" t="s">
        <v>78</v>
      </c>
      <c r="K278" s="180" t="s">
        <v>237</v>
      </c>
      <c r="L278" s="284"/>
      <c r="M278" s="269"/>
      <c r="N278" s="269"/>
      <c r="O278" s="324"/>
    </row>
    <row r="279" spans="1:15" ht="15">
      <c r="A279" s="24"/>
      <c r="B279" s="20"/>
      <c r="C279" s="20"/>
      <c r="D279" s="20"/>
      <c r="E279" s="20"/>
      <c r="F279" s="10"/>
      <c r="G279" s="10"/>
      <c r="H279" s="10"/>
      <c r="I279" s="21"/>
      <c r="J279" s="276" t="s">
        <v>190</v>
      </c>
      <c r="K279" s="263"/>
      <c r="L279" s="285"/>
      <c r="M279" s="268"/>
      <c r="N279" s="268"/>
      <c r="O279" s="325"/>
    </row>
    <row r="280" spans="1:15" ht="15">
      <c r="A280" s="24"/>
      <c r="B280" s="20"/>
      <c r="C280" s="20"/>
      <c r="D280" s="20"/>
      <c r="E280" s="20"/>
      <c r="F280" s="10"/>
      <c r="G280" s="10"/>
      <c r="H280" s="10"/>
      <c r="I280" s="21"/>
      <c r="J280" s="203">
        <v>3</v>
      </c>
      <c r="K280" s="182" t="s">
        <v>45</v>
      </c>
      <c r="L280" s="182"/>
      <c r="M280" s="237">
        <v>40000</v>
      </c>
      <c r="N280" s="237">
        <f>SUM(N281)</f>
        <v>40000</v>
      </c>
      <c r="O280" s="328">
        <f aca="true" t="shared" si="13" ref="O280:O286">AVERAGE(N280/M280*100)</f>
        <v>100</v>
      </c>
    </row>
    <row r="281" spans="1:15" ht="15">
      <c r="A281" s="16"/>
      <c r="B281" s="28"/>
      <c r="C281" s="28"/>
      <c r="D281" s="28"/>
      <c r="E281" s="28"/>
      <c r="F281" s="28"/>
      <c r="G281" s="28"/>
      <c r="H281" s="28"/>
      <c r="I281" s="33"/>
      <c r="J281" s="199">
        <v>32</v>
      </c>
      <c r="K281" s="187" t="s">
        <v>25</v>
      </c>
      <c r="L281" s="187"/>
      <c r="M281" s="225">
        <v>40000</v>
      </c>
      <c r="N281" s="225">
        <f>SUM(N282)</f>
        <v>40000</v>
      </c>
      <c r="O281" s="328">
        <f t="shared" si="13"/>
        <v>100</v>
      </c>
    </row>
    <row r="282" spans="1:15" ht="15">
      <c r="A282" s="16"/>
      <c r="B282" s="28"/>
      <c r="C282" s="28"/>
      <c r="D282" s="28"/>
      <c r="E282" s="28"/>
      <c r="F282" s="28"/>
      <c r="G282" s="28"/>
      <c r="H282" s="28"/>
      <c r="I282" s="33"/>
      <c r="J282" s="199">
        <v>323</v>
      </c>
      <c r="K282" s="187" t="s">
        <v>28</v>
      </c>
      <c r="L282" s="187"/>
      <c r="M282" s="225">
        <v>40000</v>
      </c>
      <c r="N282" s="225">
        <f>SUM(N283)</f>
        <v>40000</v>
      </c>
      <c r="O282" s="328">
        <f t="shared" si="13"/>
        <v>100</v>
      </c>
    </row>
    <row r="283" spans="1:15" ht="15">
      <c r="A283" s="16"/>
      <c r="B283" s="28"/>
      <c r="C283" s="28"/>
      <c r="D283" s="28"/>
      <c r="E283" s="28"/>
      <c r="F283" s="28"/>
      <c r="G283" s="28"/>
      <c r="H283" s="28"/>
      <c r="I283" s="33"/>
      <c r="J283" s="199">
        <v>3237</v>
      </c>
      <c r="K283" s="187" t="s">
        <v>102</v>
      </c>
      <c r="L283" s="187"/>
      <c r="M283" s="237">
        <v>40000</v>
      </c>
      <c r="N283" s="237">
        <v>40000</v>
      </c>
      <c r="O283" s="328">
        <f t="shared" si="13"/>
        <v>100</v>
      </c>
    </row>
    <row r="284" spans="1:15" ht="15">
      <c r="A284" s="16"/>
      <c r="B284" s="28"/>
      <c r="C284" s="28"/>
      <c r="D284" s="28"/>
      <c r="E284" s="28"/>
      <c r="F284" s="28"/>
      <c r="G284" s="28"/>
      <c r="H284" s="28"/>
      <c r="I284" s="33"/>
      <c r="J284" s="186">
        <v>4</v>
      </c>
      <c r="K284" s="187" t="s">
        <v>5</v>
      </c>
      <c r="L284" s="190"/>
      <c r="M284" s="184">
        <v>50000</v>
      </c>
      <c r="N284" s="184">
        <f>SUM(N285)</f>
        <v>45500</v>
      </c>
      <c r="O284" s="328">
        <f t="shared" si="13"/>
        <v>91</v>
      </c>
    </row>
    <row r="285" spans="1:15" ht="15">
      <c r="A285" s="10"/>
      <c r="B285" s="10"/>
      <c r="C285" s="10"/>
      <c r="D285" s="10"/>
      <c r="E285" s="10"/>
      <c r="F285" s="10"/>
      <c r="G285" s="10"/>
      <c r="H285" s="10"/>
      <c r="I285" s="21"/>
      <c r="J285" s="191">
        <v>42</v>
      </c>
      <c r="K285" s="192" t="s">
        <v>50</v>
      </c>
      <c r="L285" s="196"/>
      <c r="M285" s="189">
        <v>50000</v>
      </c>
      <c r="N285" s="189">
        <f>SUM(N286)</f>
        <v>45500</v>
      </c>
      <c r="O285" s="328">
        <f t="shared" si="13"/>
        <v>91</v>
      </c>
    </row>
    <row r="286" spans="1:15" ht="15">
      <c r="A286" s="10"/>
      <c r="B286" s="10"/>
      <c r="C286" s="10"/>
      <c r="D286" s="10"/>
      <c r="E286" s="10"/>
      <c r="F286" s="10"/>
      <c r="G286" s="10"/>
      <c r="H286" s="10"/>
      <c r="I286" s="21"/>
      <c r="J286" s="191">
        <v>421</v>
      </c>
      <c r="K286" s="192" t="s">
        <v>37</v>
      </c>
      <c r="L286" s="196"/>
      <c r="M286" s="189">
        <v>50000</v>
      </c>
      <c r="N286" s="189">
        <f>SUM(N287)</f>
        <v>45500</v>
      </c>
      <c r="O286" s="328">
        <f t="shared" si="13"/>
        <v>91</v>
      </c>
    </row>
    <row r="287" spans="1:15" ht="15">
      <c r="A287" s="10"/>
      <c r="B287" s="10"/>
      <c r="C287" s="10"/>
      <c r="D287" s="10"/>
      <c r="E287" s="10"/>
      <c r="F287" s="10"/>
      <c r="G287" s="10"/>
      <c r="H287" s="10"/>
      <c r="I287" s="21"/>
      <c r="J287" s="191">
        <v>4214</v>
      </c>
      <c r="K287" s="192" t="s">
        <v>293</v>
      </c>
      <c r="L287" s="196"/>
      <c r="M287" s="194">
        <v>50000</v>
      </c>
      <c r="N287" s="194">
        <v>45500</v>
      </c>
      <c r="O287" s="328">
        <f>AVERAGE(N287/M287*100)</f>
        <v>91</v>
      </c>
    </row>
    <row r="288" spans="1:15" ht="15">
      <c r="A288" s="10"/>
      <c r="B288" s="20"/>
      <c r="C288" s="20"/>
      <c r="D288" s="20"/>
      <c r="E288" s="20"/>
      <c r="F288" s="10"/>
      <c r="G288" s="10"/>
      <c r="H288" s="10"/>
      <c r="I288" s="21"/>
      <c r="J288" s="558" t="s">
        <v>352</v>
      </c>
      <c r="K288" s="558"/>
      <c r="L288" s="558"/>
      <c r="M288" s="211">
        <v>360000</v>
      </c>
      <c r="N288" s="211">
        <f>SUM(N289+N300)</f>
        <v>391151</v>
      </c>
      <c r="O288" s="338">
        <f>AVERAGE(N288/M288*100)</f>
        <v>108.65305555555555</v>
      </c>
    </row>
    <row r="289" spans="1:15" ht="15">
      <c r="A289" s="10"/>
      <c r="B289" s="20"/>
      <c r="C289" s="20"/>
      <c r="D289" s="20"/>
      <c r="E289" s="20"/>
      <c r="F289" s="10"/>
      <c r="G289" s="10"/>
      <c r="H289" s="10"/>
      <c r="I289" s="21"/>
      <c r="J289" s="277" t="s">
        <v>78</v>
      </c>
      <c r="K289" s="292" t="s">
        <v>231</v>
      </c>
      <c r="L289" s="292"/>
      <c r="M289" s="254">
        <v>160000</v>
      </c>
      <c r="N289" s="251">
        <f>SUM(N291+N296)</f>
        <v>189551</v>
      </c>
      <c r="O289" s="340">
        <f>AVERAGE(N289/M289*100)</f>
        <v>118.46937500000001</v>
      </c>
    </row>
    <row r="290" spans="1:15" ht="15">
      <c r="A290" s="10"/>
      <c r="B290" s="20"/>
      <c r="C290" s="20"/>
      <c r="D290" s="20"/>
      <c r="E290" s="20"/>
      <c r="F290" s="10"/>
      <c r="G290" s="10"/>
      <c r="H290" s="10"/>
      <c r="I290" s="21"/>
      <c r="J290" s="433" t="s">
        <v>190</v>
      </c>
      <c r="K290" s="434"/>
      <c r="L290" s="434"/>
      <c r="M290" s="265"/>
      <c r="N290" s="265"/>
      <c r="O290" s="329"/>
    </row>
    <row r="291" spans="1:15" ht="15">
      <c r="A291" s="10"/>
      <c r="B291" s="20"/>
      <c r="C291" s="20"/>
      <c r="D291" s="20"/>
      <c r="E291" s="20"/>
      <c r="F291" s="10"/>
      <c r="G291" s="10"/>
      <c r="H291" s="10"/>
      <c r="I291" s="21"/>
      <c r="J291" s="203">
        <v>3</v>
      </c>
      <c r="K291" s="182" t="s">
        <v>45</v>
      </c>
      <c r="L291" s="182"/>
      <c r="M291" s="237">
        <v>50000</v>
      </c>
      <c r="N291" s="237">
        <f>SUM(N292)</f>
        <v>41813</v>
      </c>
      <c r="O291" s="439">
        <f aca="true" t="shared" si="14" ref="O291:O299">AVERAGE(N291/M291*100)</f>
        <v>83.626</v>
      </c>
    </row>
    <row r="292" spans="1:15" ht="15">
      <c r="A292" s="10"/>
      <c r="B292" s="20"/>
      <c r="C292" s="20"/>
      <c r="D292" s="20"/>
      <c r="E292" s="20"/>
      <c r="F292" s="10"/>
      <c r="G292" s="10"/>
      <c r="H292" s="10"/>
      <c r="I292" s="21"/>
      <c r="J292" s="199">
        <v>32</v>
      </c>
      <c r="K292" s="187" t="s">
        <v>25</v>
      </c>
      <c r="L292" s="187"/>
      <c r="M292" s="225">
        <v>50000</v>
      </c>
      <c r="N292" s="225">
        <f>SUM(N293)</f>
        <v>41813</v>
      </c>
      <c r="O292" s="424">
        <f t="shared" si="14"/>
        <v>83.626</v>
      </c>
    </row>
    <row r="293" spans="1:15" ht="15">
      <c r="A293" s="10"/>
      <c r="B293" s="20"/>
      <c r="C293" s="20"/>
      <c r="D293" s="20"/>
      <c r="E293" s="20"/>
      <c r="F293" s="10"/>
      <c r="G293" s="10"/>
      <c r="H293" s="10"/>
      <c r="I293" s="21"/>
      <c r="J293" s="199">
        <v>323</v>
      </c>
      <c r="K293" s="187" t="s">
        <v>28</v>
      </c>
      <c r="L293" s="187"/>
      <c r="M293" s="225">
        <v>50000</v>
      </c>
      <c r="N293" s="225">
        <f>SUM(N294+N295)</f>
        <v>41813</v>
      </c>
      <c r="O293" s="424">
        <f t="shared" si="14"/>
        <v>83.626</v>
      </c>
    </row>
    <row r="294" spans="1:15" ht="15">
      <c r="A294" s="10"/>
      <c r="B294" s="20"/>
      <c r="C294" s="20"/>
      <c r="D294" s="20"/>
      <c r="E294" s="20"/>
      <c r="F294" s="10"/>
      <c r="G294" s="10"/>
      <c r="H294" s="10"/>
      <c r="I294" s="21"/>
      <c r="J294" s="203">
        <v>3232</v>
      </c>
      <c r="K294" s="182" t="s">
        <v>101</v>
      </c>
      <c r="L294" s="182"/>
      <c r="M294" s="225">
        <v>35000</v>
      </c>
      <c r="N294" s="225">
        <v>31250</v>
      </c>
      <c r="O294" s="424">
        <f t="shared" si="14"/>
        <v>89.28571428571429</v>
      </c>
    </row>
    <row r="295" spans="1:15" ht="15">
      <c r="A295" s="10"/>
      <c r="B295" s="20"/>
      <c r="C295" s="20"/>
      <c r="D295" s="20"/>
      <c r="E295" s="20"/>
      <c r="F295" s="10"/>
      <c r="G295" s="10"/>
      <c r="H295" s="10"/>
      <c r="I295" s="21"/>
      <c r="J295" s="203">
        <v>3237</v>
      </c>
      <c r="K295" s="182" t="s">
        <v>102</v>
      </c>
      <c r="L295" s="182"/>
      <c r="M295" s="225">
        <v>15000</v>
      </c>
      <c r="N295" s="225">
        <v>10563</v>
      </c>
      <c r="O295" s="424">
        <f t="shared" si="14"/>
        <v>70.42</v>
      </c>
    </row>
    <row r="296" spans="1:15" ht="15">
      <c r="A296" s="10"/>
      <c r="B296" s="20"/>
      <c r="C296" s="20"/>
      <c r="D296" s="20"/>
      <c r="E296" s="20"/>
      <c r="F296" s="10"/>
      <c r="G296" s="10"/>
      <c r="H296" s="10"/>
      <c r="I296" s="21"/>
      <c r="J296" s="181">
        <v>4</v>
      </c>
      <c r="K296" s="182" t="s">
        <v>51</v>
      </c>
      <c r="L296" s="185"/>
      <c r="M296" s="189">
        <v>110000</v>
      </c>
      <c r="N296" s="189">
        <f>AVERAGE(N297)</f>
        <v>147738</v>
      </c>
      <c r="O296" s="424">
        <f t="shared" si="14"/>
        <v>134.30727272727273</v>
      </c>
    </row>
    <row r="297" spans="1:15" ht="15">
      <c r="A297" s="10"/>
      <c r="B297" s="20"/>
      <c r="C297" s="20"/>
      <c r="D297" s="20"/>
      <c r="E297" s="20"/>
      <c r="F297" s="10"/>
      <c r="G297" s="10"/>
      <c r="H297" s="10"/>
      <c r="I297" s="21"/>
      <c r="J297" s="181">
        <v>45</v>
      </c>
      <c r="K297" s="187" t="s">
        <v>41</v>
      </c>
      <c r="L297" s="190"/>
      <c r="M297" s="189">
        <v>110000</v>
      </c>
      <c r="N297" s="189">
        <f>AVERAGE(N298)</f>
        <v>147738</v>
      </c>
      <c r="O297" s="424">
        <f t="shared" si="14"/>
        <v>134.30727272727273</v>
      </c>
    </row>
    <row r="298" spans="1:15" ht="15">
      <c r="A298" s="10"/>
      <c r="B298" s="20"/>
      <c r="C298" s="20"/>
      <c r="D298" s="20"/>
      <c r="E298" s="20"/>
      <c r="F298" s="10"/>
      <c r="G298" s="10"/>
      <c r="H298" s="10"/>
      <c r="I298" s="21"/>
      <c r="J298" s="181">
        <v>451</v>
      </c>
      <c r="K298" s="187" t="s">
        <v>295</v>
      </c>
      <c r="L298" s="190"/>
      <c r="M298" s="189">
        <v>110000</v>
      </c>
      <c r="N298" s="189">
        <f>AVERAGE(N299)</f>
        <v>147738</v>
      </c>
      <c r="O298" s="424">
        <f t="shared" si="14"/>
        <v>134.30727272727273</v>
      </c>
    </row>
    <row r="299" spans="1:15" ht="15">
      <c r="A299" s="10"/>
      <c r="B299" s="20"/>
      <c r="C299" s="20"/>
      <c r="D299" s="20"/>
      <c r="E299" s="20"/>
      <c r="F299" s="10"/>
      <c r="G299" s="10"/>
      <c r="H299" s="10"/>
      <c r="I299" s="21"/>
      <c r="J299" s="186">
        <v>4511</v>
      </c>
      <c r="K299" s="187" t="s">
        <v>295</v>
      </c>
      <c r="L299" s="190"/>
      <c r="M299" s="189">
        <v>110000</v>
      </c>
      <c r="N299" s="423">
        <v>147738</v>
      </c>
      <c r="O299" s="424">
        <f t="shared" si="14"/>
        <v>134.30727272727273</v>
      </c>
    </row>
    <row r="300" spans="1:15" ht="15">
      <c r="A300" s="10"/>
      <c r="B300" s="20"/>
      <c r="C300" s="20"/>
      <c r="D300" s="20"/>
      <c r="E300" s="20"/>
      <c r="F300" s="10"/>
      <c r="G300" s="10"/>
      <c r="H300" s="10"/>
      <c r="I300" s="21"/>
      <c r="J300" s="277" t="s">
        <v>158</v>
      </c>
      <c r="K300" s="179" t="s">
        <v>200</v>
      </c>
      <c r="L300" s="295"/>
      <c r="M300" s="254">
        <v>200000</v>
      </c>
      <c r="N300" s="251">
        <f>SUM(N302)</f>
        <v>201600</v>
      </c>
      <c r="O300" s="340">
        <f>AVERAGE(N300/M300*100)</f>
        <v>100.8</v>
      </c>
    </row>
    <row r="301" spans="1:15" ht="15">
      <c r="A301" s="10"/>
      <c r="B301" s="20"/>
      <c r="C301" s="20"/>
      <c r="D301" s="20"/>
      <c r="E301" s="20"/>
      <c r="F301" s="10"/>
      <c r="G301" s="10"/>
      <c r="H301" s="10"/>
      <c r="I301" s="21"/>
      <c r="J301" s="433" t="s">
        <v>190</v>
      </c>
      <c r="K301" s="180"/>
      <c r="L301" s="284"/>
      <c r="M301" s="265"/>
      <c r="N301" s="265"/>
      <c r="O301" s="329"/>
    </row>
    <row r="302" spans="1:15" ht="15">
      <c r="A302" s="10"/>
      <c r="B302" s="20"/>
      <c r="C302" s="20"/>
      <c r="D302" s="20"/>
      <c r="E302" s="20"/>
      <c r="F302" s="10"/>
      <c r="G302" s="10"/>
      <c r="H302" s="10"/>
      <c r="I302" s="21"/>
      <c r="J302" s="216">
        <v>4</v>
      </c>
      <c r="K302" s="182" t="s">
        <v>51</v>
      </c>
      <c r="L302" s="185"/>
      <c r="M302" s="217">
        <v>200000</v>
      </c>
      <c r="N302" s="217">
        <f>SUM(N303)</f>
        <v>201600</v>
      </c>
      <c r="O302" s="440">
        <f aca="true" t="shared" si="15" ref="O302:O307">AVERAGE(N302/M302*100)</f>
        <v>100.8</v>
      </c>
    </row>
    <row r="303" spans="1:15" ht="15">
      <c r="A303" s="10"/>
      <c r="B303" s="20"/>
      <c r="C303" s="20"/>
      <c r="D303" s="20"/>
      <c r="E303" s="20"/>
      <c r="F303" s="10"/>
      <c r="G303" s="10"/>
      <c r="H303" s="10"/>
      <c r="I303" s="21"/>
      <c r="J303" s="202">
        <v>45</v>
      </c>
      <c r="K303" s="187" t="s">
        <v>41</v>
      </c>
      <c r="L303" s="190"/>
      <c r="M303" s="215">
        <v>200000</v>
      </c>
      <c r="N303" s="215">
        <f>SUM(N304)</f>
        <v>201600</v>
      </c>
      <c r="O303" s="345">
        <f t="shared" si="15"/>
        <v>100.8</v>
      </c>
    </row>
    <row r="304" spans="1:15" ht="15">
      <c r="A304" s="10"/>
      <c r="B304" s="20"/>
      <c r="C304" s="20"/>
      <c r="D304" s="20"/>
      <c r="E304" s="20"/>
      <c r="F304" s="10"/>
      <c r="G304" s="10"/>
      <c r="H304" s="10"/>
      <c r="I304" s="21"/>
      <c r="J304" s="202">
        <v>451</v>
      </c>
      <c r="K304" s="187" t="s">
        <v>295</v>
      </c>
      <c r="L304" s="190"/>
      <c r="M304" s="215">
        <v>200000</v>
      </c>
      <c r="N304" s="215">
        <f>AVERAGE(N305)</f>
        <v>201600</v>
      </c>
      <c r="O304" s="345">
        <f t="shared" si="15"/>
        <v>100.8</v>
      </c>
    </row>
    <row r="305" spans="1:15" ht="15">
      <c r="A305" s="10"/>
      <c r="B305" s="20"/>
      <c r="C305" s="20"/>
      <c r="D305" s="20"/>
      <c r="E305" s="20"/>
      <c r="F305" s="10"/>
      <c r="G305" s="10"/>
      <c r="H305" s="10"/>
      <c r="I305" s="21"/>
      <c r="J305" s="202">
        <v>4511</v>
      </c>
      <c r="K305" s="192" t="s">
        <v>295</v>
      </c>
      <c r="L305" s="196"/>
      <c r="M305" s="253">
        <v>200000</v>
      </c>
      <c r="N305" s="253">
        <v>201600</v>
      </c>
      <c r="O305" s="345">
        <f t="shared" si="15"/>
        <v>100.8</v>
      </c>
    </row>
    <row r="306" spans="1:15" ht="15">
      <c r="A306" s="10"/>
      <c r="B306" s="20"/>
      <c r="C306" s="20"/>
      <c r="D306" s="20"/>
      <c r="E306" s="20"/>
      <c r="F306" s="10"/>
      <c r="G306" s="10"/>
      <c r="H306" s="10"/>
      <c r="I306" s="21"/>
      <c r="J306" s="558" t="s">
        <v>351</v>
      </c>
      <c r="K306" s="558"/>
      <c r="L306" s="558"/>
      <c r="M306" s="211">
        <v>1260000</v>
      </c>
      <c r="N306" s="211">
        <f>SUM(N307+N319)</f>
        <v>1016235</v>
      </c>
      <c r="O306" s="338">
        <f t="shared" si="15"/>
        <v>80.65357142857142</v>
      </c>
    </row>
    <row r="307" spans="1:15" ht="15">
      <c r="A307" s="10"/>
      <c r="B307" s="20"/>
      <c r="C307" s="20"/>
      <c r="D307" s="20"/>
      <c r="E307" s="20"/>
      <c r="F307" s="10"/>
      <c r="G307" s="10"/>
      <c r="H307" s="10"/>
      <c r="I307" s="21"/>
      <c r="J307" s="277" t="s">
        <v>78</v>
      </c>
      <c r="K307" s="292" t="s">
        <v>231</v>
      </c>
      <c r="L307" s="292"/>
      <c r="M307" s="254">
        <v>1060000</v>
      </c>
      <c r="N307" s="251">
        <f>SUM(N309+N313)</f>
        <v>864881</v>
      </c>
      <c r="O307" s="340">
        <f t="shared" si="15"/>
        <v>81.59254716981133</v>
      </c>
    </row>
    <row r="308" spans="1:15" ht="15">
      <c r="A308" s="10"/>
      <c r="B308" s="20"/>
      <c r="C308" s="20"/>
      <c r="D308" s="20"/>
      <c r="E308" s="20"/>
      <c r="F308" s="10"/>
      <c r="G308" s="10"/>
      <c r="H308" s="10"/>
      <c r="I308" s="21"/>
      <c r="J308" s="433" t="s">
        <v>190</v>
      </c>
      <c r="K308" s="434"/>
      <c r="L308" s="434"/>
      <c r="M308" s="265"/>
      <c r="N308" s="265"/>
      <c r="O308" s="329"/>
    </row>
    <row r="309" spans="1:15" ht="15">
      <c r="A309" s="10"/>
      <c r="B309" s="20"/>
      <c r="C309" s="20"/>
      <c r="D309" s="20"/>
      <c r="E309" s="20"/>
      <c r="F309" s="10"/>
      <c r="G309" s="10"/>
      <c r="H309" s="10"/>
      <c r="I309" s="21"/>
      <c r="J309" s="203">
        <v>3</v>
      </c>
      <c r="K309" s="182" t="s">
        <v>45</v>
      </c>
      <c r="L309" s="182"/>
      <c r="M309" s="237">
        <v>12000</v>
      </c>
      <c r="N309" s="237">
        <f>SUM(N310)</f>
        <v>11250</v>
      </c>
      <c r="O309" s="439">
        <f aca="true" t="shared" si="16" ref="O309:O318">AVERAGE(N309/M309*100)</f>
        <v>93.75</v>
      </c>
    </row>
    <row r="310" spans="1:15" ht="15">
      <c r="A310" s="10"/>
      <c r="B310" s="20"/>
      <c r="C310" s="20"/>
      <c r="D310" s="20"/>
      <c r="E310" s="20"/>
      <c r="F310" s="10"/>
      <c r="G310" s="10"/>
      <c r="H310" s="10"/>
      <c r="I310" s="21"/>
      <c r="J310" s="199">
        <v>32</v>
      </c>
      <c r="K310" s="187" t="s">
        <v>25</v>
      </c>
      <c r="L310" s="187"/>
      <c r="M310" s="225">
        <v>12000</v>
      </c>
      <c r="N310" s="225">
        <f>SUM(N311)</f>
        <v>11250</v>
      </c>
      <c r="O310" s="424">
        <f t="shared" si="16"/>
        <v>93.75</v>
      </c>
    </row>
    <row r="311" spans="1:15" ht="15">
      <c r="A311" s="10"/>
      <c r="B311" s="20"/>
      <c r="C311" s="20"/>
      <c r="D311" s="20"/>
      <c r="E311" s="20"/>
      <c r="F311" s="10"/>
      <c r="G311" s="10"/>
      <c r="H311" s="10"/>
      <c r="I311" s="21"/>
      <c r="J311" s="199">
        <v>323</v>
      </c>
      <c r="K311" s="187" t="s">
        <v>28</v>
      </c>
      <c r="L311" s="187"/>
      <c r="M311" s="225">
        <v>12000</v>
      </c>
      <c r="N311" s="225">
        <f>SUM(N312)</f>
        <v>11250</v>
      </c>
      <c r="O311" s="424">
        <f t="shared" si="16"/>
        <v>93.75</v>
      </c>
    </row>
    <row r="312" spans="1:15" ht="15">
      <c r="A312" s="10"/>
      <c r="B312" s="20"/>
      <c r="C312" s="20"/>
      <c r="D312" s="20"/>
      <c r="E312" s="20"/>
      <c r="F312" s="10"/>
      <c r="G312" s="10"/>
      <c r="H312" s="10"/>
      <c r="I312" s="21"/>
      <c r="J312" s="199">
        <v>3237</v>
      </c>
      <c r="K312" s="187" t="s">
        <v>102</v>
      </c>
      <c r="L312" s="187"/>
      <c r="M312" s="225">
        <v>12000</v>
      </c>
      <c r="N312" s="225">
        <v>11250</v>
      </c>
      <c r="O312" s="424">
        <f t="shared" si="16"/>
        <v>93.75</v>
      </c>
    </row>
    <row r="313" spans="1:15" ht="15">
      <c r="A313" s="10"/>
      <c r="B313" s="20"/>
      <c r="C313" s="20"/>
      <c r="D313" s="20"/>
      <c r="E313" s="20"/>
      <c r="F313" s="10"/>
      <c r="G313" s="10"/>
      <c r="H313" s="10"/>
      <c r="I313" s="21"/>
      <c r="J313" s="199">
        <v>4</v>
      </c>
      <c r="K313" s="187" t="s">
        <v>51</v>
      </c>
      <c r="L313" s="190"/>
      <c r="M313" s="215">
        <v>1048000</v>
      </c>
      <c r="N313" s="215">
        <f>SUM(N314)</f>
        <v>853631</v>
      </c>
      <c r="O313" s="424">
        <f t="shared" si="16"/>
        <v>81.45333969465649</v>
      </c>
    </row>
    <row r="314" spans="1:15" ht="15">
      <c r="A314" s="10"/>
      <c r="B314" s="20"/>
      <c r="C314" s="20"/>
      <c r="D314" s="20"/>
      <c r="E314" s="20"/>
      <c r="F314" s="10"/>
      <c r="G314" s="10"/>
      <c r="H314" s="10"/>
      <c r="I314" s="21"/>
      <c r="J314" s="202">
        <v>42</v>
      </c>
      <c r="K314" s="187" t="s">
        <v>36</v>
      </c>
      <c r="L314" s="190"/>
      <c r="M314" s="253">
        <v>1048000</v>
      </c>
      <c r="N314" s="253">
        <f>SUM(N315+N317)</f>
        <v>853631</v>
      </c>
      <c r="O314" s="424">
        <f t="shared" si="16"/>
        <v>81.45333969465649</v>
      </c>
    </row>
    <row r="315" spans="1:15" ht="15">
      <c r="A315" s="10"/>
      <c r="B315" s="20"/>
      <c r="C315" s="20"/>
      <c r="D315" s="20"/>
      <c r="E315" s="20"/>
      <c r="F315" s="10"/>
      <c r="G315" s="10"/>
      <c r="H315" s="10"/>
      <c r="I315" s="21"/>
      <c r="J315" s="202">
        <v>421</v>
      </c>
      <c r="K315" s="187" t="s">
        <v>37</v>
      </c>
      <c r="L315" s="190"/>
      <c r="M315" s="253">
        <v>1020000</v>
      </c>
      <c r="N315" s="253">
        <f>SUM(N316)</f>
        <v>825631</v>
      </c>
      <c r="O315" s="424">
        <f t="shared" si="16"/>
        <v>80.94421568627452</v>
      </c>
    </row>
    <row r="316" spans="1:15" ht="15">
      <c r="A316" s="10"/>
      <c r="B316" s="20"/>
      <c r="C316" s="20"/>
      <c r="D316" s="20"/>
      <c r="E316" s="20"/>
      <c r="F316" s="10"/>
      <c r="G316" s="10"/>
      <c r="H316" s="10"/>
      <c r="I316" s="21"/>
      <c r="J316" s="202">
        <v>4214</v>
      </c>
      <c r="K316" s="187" t="s">
        <v>293</v>
      </c>
      <c r="L316" s="190"/>
      <c r="M316" s="262">
        <v>1020000</v>
      </c>
      <c r="N316" s="262">
        <v>825631</v>
      </c>
      <c r="O316" s="424">
        <f t="shared" si="16"/>
        <v>80.94421568627452</v>
      </c>
    </row>
    <row r="317" spans="1:15" ht="15">
      <c r="A317" s="10"/>
      <c r="B317" s="20"/>
      <c r="C317" s="20"/>
      <c r="D317" s="20"/>
      <c r="E317" s="20"/>
      <c r="F317" s="10"/>
      <c r="G317" s="10"/>
      <c r="H317" s="10"/>
      <c r="I317" s="21"/>
      <c r="J317" s="199">
        <v>422</v>
      </c>
      <c r="K317" s="187" t="s">
        <v>302</v>
      </c>
      <c r="L317" s="190"/>
      <c r="M317" s="262">
        <v>28000</v>
      </c>
      <c r="N317" s="262">
        <f>SUM(N318)</f>
        <v>28000</v>
      </c>
      <c r="O317" s="424">
        <f t="shared" si="16"/>
        <v>100</v>
      </c>
    </row>
    <row r="318" spans="1:15" ht="15">
      <c r="A318" s="10"/>
      <c r="B318" s="20"/>
      <c r="C318" s="20"/>
      <c r="D318" s="20"/>
      <c r="E318" s="20"/>
      <c r="F318" s="10"/>
      <c r="G318" s="10"/>
      <c r="H318" s="10"/>
      <c r="I318" s="21"/>
      <c r="J318" s="199">
        <v>4227</v>
      </c>
      <c r="K318" s="187" t="s">
        <v>153</v>
      </c>
      <c r="L318" s="190"/>
      <c r="M318" s="262">
        <v>28000</v>
      </c>
      <c r="N318" s="262">
        <v>28000</v>
      </c>
      <c r="O318" s="424">
        <f t="shared" si="16"/>
        <v>100</v>
      </c>
    </row>
    <row r="319" spans="1:15" ht="15">
      <c r="A319" s="10"/>
      <c r="B319" s="20"/>
      <c r="C319" s="20"/>
      <c r="D319" s="20"/>
      <c r="E319" s="20"/>
      <c r="F319" s="10"/>
      <c r="G319" s="10"/>
      <c r="H319" s="10"/>
      <c r="I319" s="21"/>
      <c r="J319" s="277" t="s">
        <v>158</v>
      </c>
      <c r="K319" s="179" t="s">
        <v>200</v>
      </c>
      <c r="L319" s="295"/>
      <c r="M319" s="251">
        <v>200000</v>
      </c>
      <c r="N319" s="251">
        <f>SUM(N321)</f>
        <v>151354</v>
      </c>
      <c r="O319" s="340">
        <f>AVERAGE(N319/M319*100)</f>
        <v>75.677</v>
      </c>
    </row>
    <row r="320" spans="1:15" ht="15">
      <c r="A320" s="10"/>
      <c r="B320" s="20"/>
      <c r="C320" s="20"/>
      <c r="D320" s="20"/>
      <c r="E320" s="20"/>
      <c r="F320" s="10"/>
      <c r="G320" s="10"/>
      <c r="H320" s="10"/>
      <c r="I320" s="21"/>
      <c r="J320" s="433" t="s">
        <v>190</v>
      </c>
      <c r="K320" s="180"/>
      <c r="L320" s="284"/>
      <c r="M320" s="265"/>
      <c r="N320" s="265"/>
      <c r="O320" s="329"/>
    </row>
    <row r="321" spans="1:15" ht="15">
      <c r="A321" s="10"/>
      <c r="B321" s="20"/>
      <c r="C321" s="20"/>
      <c r="D321" s="20"/>
      <c r="E321" s="20"/>
      <c r="F321" s="10"/>
      <c r="G321" s="10"/>
      <c r="H321" s="10"/>
      <c r="I321" s="21"/>
      <c r="J321" s="216">
        <v>4</v>
      </c>
      <c r="K321" s="182" t="s">
        <v>51</v>
      </c>
      <c r="L321" s="185"/>
      <c r="M321" s="261">
        <v>200000</v>
      </c>
      <c r="N321" s="261">
        <f>SUM(N322)</f>
        <v>151354</v>
      </c>
      <c r="O321" s="440">
        <v>0</v>
      </c>
    </row>
    <row r="322" spans="1:15" ht="15">
      <c r="A322" s="10"/>
      <c r="B322" s="20"/>
      <c r="C322" s="20"/>
      <c r="D322" s="20"/>
      <c r="E322" s="20"/>
      <c r="F322" s="10"/>
      <c r="G322" s="10"/>
      <c r="H322" s="10"/>
      <c r="I322" s="21"/>
      <c r="J322" s="202">
        <v>42</v>
      </c>
      <c r="K322" s="187" t="s">
        <v>36</v>
      </c>
      <c r="L322" s="190"/>
      <c r="M322" s="253">
        <v>200000</v>
      </c>
      <c r="N322" s="253">
        <f>SUM(N323)</f>
        <v>151354</v>
      </c>
      <c r="O322" s="345">
        <v>0</v>
      </c>
    </row>
    <row r="323" spans="1:15" ht="15">
      <c r="A323" s="10"/>
      <c r="B323" s="20"/>
      <c r="C323" s="20"/>
      <c r="D323" s="20"/>
      <c r="E323" s="20"/>
      <c r="F323" s="10"/>
      <c r="G323" s="10"/>
      <c r="H323" s="10"/>
      <c r="I323" s="21"/>
      <c r="J323" s="202">
        <v>421</v>
      </c>
      <c r="K323" s="187" t="s">
        <v>37</v>
      </c>
      <c r="L323" s="190"/>
      <c r="M323" s="253">
        <v>200000</v>
      </c>
      <c r="N323" s="253">
        <f>SUM(N324)</f>
        <v>151354</v>
      </c>
      <c r="O323" s="345">
        <v>0</v>
      </c>
    </row>
    <row r="324" spans="1:15" ht="15">
      <c r="A324" s="10"/>
      <c r="B324" s="20"/>
      <c r="C324" s="20"/>
      <c r="D324" s="20"/>
      <c r="E324" s="20"/>
      <c r="F324" s="10"/>
      <c r="G324" s="10"/>
      <c r="H324" s="10"/>
      <c r="I324" s="21"/>
      <c r="J324" s="202">
        <v>4214</v>
      </c>
      <c r="K324" s="192" t="s">
        <v>293</v>
      </c>
      <c r="L324" s="196"/>
      <c r="M324" s="253">
        <v>200000</v>
      </c>
      <c r="N324" s="253">
        <v>151354</v>
      </c>
      <c r="O324" s="345">
        <v>0</v>
      </c>
    </row>
    <row r="325" spans="1:15" ht="15">
      <c r="A325" s="10"/>
      <c r="B325" s="20"/>
      <c r="C325" s="20"/>
      <c r="D325" s="20"/>
      <c r="E325" s="20"/>
      <c r="F325" s="10"/>
      <c r="G325" s="10"/>
      <c r="H325" s="10"/>
      <c r="I325" s="21"/>
      <c r="J325" s="558" t="s">
        <v>350</v>
      </c>
      <c r="K325" s="558"/>
      <c r="L325" s="558"/>
      <c r="M325" s="211">
        <v>50000</v>
      </c>
      <c r="N325" s="211">
        <v>0</v>
      </c>
      <c r="O325" s="338">
        <v>0</v>
      </c>
    </row>
    <row r="326" spans="1:15" ht="15">
      <c r="A326" s="10"/>
      <c r="B326" s="20"/>
      <c r="C326" s="20"/>
      <c r="D326" s="20"/>
      <c r="E326" s="20"/>
      <c r="F326" s="10"/>
      <c r="G326" s="10"/>
      <c r="H326" s="10"/>
      <c r="I326" s="21"/>
      <c r="J326" s="275" t="s">
        <v>78</v>
      </c>
      <c r="K326" s="279" t="s">
        <v>231</v>
      </c>
      <c r="L326" s="279"/>
      <c r="M326" s="265"/>
      <c r="N326" s="265"/>
      <c r="O326" s="329"/>
    </row>
    <row r="327" spans="1:15" ht="15">
      <c r="A327" s="10"/>
      <c r="B327" s="20"/>
      <c r="C327" s="20"/>
      <c r="D327" s="20"/>
      <c r="E327" s="20"/>
      <c r="F327" s="10"/>
      <c r="G327" s="10"/>
      <c r="H327" s="10"/>
      <c r="I327" s="21"/>
      <c r="J327" s="276" t="s">
        <v>190</v>
      </c>
      <c r="K327" s="281"/>
      <c r="L327" s="281"/>
      <c r="M327" s="264"/>
      <c r="N327" s="264"/>
      <c r="O327" s="330"/>
    </row>
    <row r="328" spans="1:15" ht="15">
      <c r="A328" s="10"/>
      <c r="B328" s="20"/>
      <c r="C328" s="20"/>
      <c r="D328" s="20"/>
      <c r="E328" s="20"/>
      <c r="F328" s="10"/>
      <c r="G328" s="10"/>
      <c r="H328" s="10"/>
      <c r="I328" s="21"/>
      <c r="J328" s="181">
        <v>4</v>
      </c>
      <c r="K328" s="182" t="s">
        <v>51</v>
      </c>
      <c r="L328" s="185"/>
      <c r="M328" s="261">
        <v>50000</v>
      </c>
      <c r="N328" s="261">
        <v>0</v>
      </c>
      <c r="O328" s="342">
        <v>0</v>
      </c>
    </row>
    <row r="329" spans="1:15" ht="15">
      <c r="A329" s="10"/>
      <c r="B329" s="20"/>
      <c r="C329" s="20"/>
      <c r="D329" s="20"/>
      <c r="E329" s="20"/>
      <c r="F329" s="10"/>
      <c r="G329" s="10"/>
      <c r="H329" s="10"/>
      <c r="I329" s="21"/>
      <c r="J329" s="186">
        <v>42</v>
      </c>
      <c r="K329" s="187" t="s">
        <v>196</v>
      </c>
      <c r="L329" s="190"/>
      <c r="M329" s="253">
        <v>50000</v>
      </c>
      <c r="N329" s="253">
        <v>0</v>
      </c>
      <c r="O329" s="341">
        <v>0</v>
      </c>
    </row>
    <row r="330" spans="1:15" ht="15">
      <c r="A330" s="10"/>
      <c r="B330" s="20"/>
      <c r="C330" s="20"/>
      <c r="D330" s="20"/>
      <c r="E330" s="20"/>
      <c r="F330" s="10"/>
      <c r="G330" s="10"/>
      <c r="H330" s="10"/>
      <c r="I330" s="21"/>
      <c r="J330" s="186">
        <v>426</v>
      </c>
      <c r="K330" s="187" t="s">
        <v>40</v>
      </c>
      <c r="L330" s="190"/>
      <c r="M330" s="253">
        <v>50000</v>
      </c>
      <c r="N330" s="253">
        <v>0</v>
      </c>
      <c r="O330" s="341">
        <v>0</v>
      </c>
    </row>
    <row r="331" spans="1:15" ht="15">
      <c r="A331" s="10"/>
      <c r="B331" s="20"/>
      <c r="C331" s="20"/>
      <c r="D331" s="20"/>
      <c r="E331" s="20"/>
      <c r="F331" s="10"/>
      <c r="G331" s="10"/>
      <c r="H331" s="10"/>
      <c r="I331" s="21"/>
      <c r="J331" s="259">
        <v>4264</v>
      </c>
      <c r="K331" s="195" t="s">
        <v>388</v>
      </c>
      <c r="L331" s="313"/>
      <c r="M331" s="253">
        <v>50000</v>
      </c>
      <c r="N331" s="253">
        <v>0</v>
      </c>
      <c r="O331" s="341">
        <v>0</v>
      </c>
    </row>
    <row r="332" spans="1:15" ht="15">
      <c r="A332" s="10"/>
      <c r="B332" s="20"/>
      <c r="C332" s="20"/>
      <c r="D332" s="20"/>
      <c r="E332" s="20"/>
      <c r="F332" s="10"/>
      <c r="G332" s="10"/>
      <c r="H332" s="10"/>
      <c r="I332" s="21"/>
      <c r="J332" s="567" t="s">
        <v>349</v>
      </c>
      <c r="K332" s="568"/>
      <c r="L332" s="569"/>
      <c r="M332" s="211">
        <v>1500000</v>
      </c>
      <c r="N332" s="211">
        <f>SUM(N335)</f>
        <v>299178</v>
      </c>
      <c r="O332" s="338">
        <f>AVERAGE(N332/M332*100)</f>
        <v>19.9452</v>
      </c>
    </row>
    <row r="333" spans="1:15" ht="15">
      <c r="A333" s="10"/>
      <c r="B333" s="20"/>
      <c r="C333" s="20"/>
      <c r="D333" s="20"/>
      <c r="E333" s="20"/>
      <c r="F333" s="10"/>
      <c r="G333" s="10"/>
      <c r="H333" s="10"/>
      <c r="I333" s="21"/>
      <c r="J333" s="275" t="s">
        <v>78</v>
      </c>
      <c r="K333" s="279" t="s">
        <v>237</v>
      </c>
      <c r="L333" s="279"/>
      <c r="M333" s="265"/>
      <c r="N333" s="265"/>
      <c r="O333" s="329"/>
    </row>
    <row r="334" spans="1:15" ht="15">
      <c r="A334" s="10"/>
      <c r="B334" s="20"/>
      <c r="C334" s="20"/>
      <c r="D334" s="20"/>
      <c r="E334" s="20"/>
      <c r="F334" s="10"/>
      <c r="G334" s="10"/>
      <c r="H334" s="10"/>
      <c r="I334" s="21"/>
      <c r="J334" s="276" t="s">
        <v>190</v>
      </c>
      <c r="K334" s="281"/>
      <c r="L334" s="281"/>
      <c r="M334" s="264"/>
      <c r="N334" s="264"/>
      <c r="O334" s="330"/>
    </row>
    <row r="335" spans="1:15" ht="15">
      <c r="A335" s="10"/>
      <c r="B335" s="20"/>
      <c r="C335" s="20"/>
      <c r="D335" s="20"/>
      <c r="E335" s="20"/>
      <c r="F335" s="10"/>
      <c r="G335" s="10"/>
      <c r="H335" s="10"/>
      <c r="I335" s="21"/>
      <c r="J335" s="181">
        <v>4</v>
      </c>
      <c r="K335" s="182" t="s">
        <v>97</v>
      </c>
      <c r="L335" s="185"/>
      <c r="M335" s="184">
        <v>1500000</v>
      </c>
      <c r="N335" s="184">
        <f>SUM(N336+N339)</f>
        <v>299178</v>
      </c>
      <c r="O335" s="345">
        <f>AVERAGE(N335/M335*100)</f>
        <v>19.9452</v>
      </c>
    </row>
    <row r="336" spans="1:15" ht="15">
      <c r="A336" s="40"/>
      <c r="B336" s="35"/>
      <c r="C336" s="35"/>
      <c r="D336" s="35"/>
      <c r="E336" s="35"/>
      <c r="F336" s="35"/>
      <c r="G336" s="35"/>
      <c r="H336" s="35"/>
      <c r="I336" s="35"/>
      <c r="J336" s="186">
        <v>42</v>
      </c>
      <c r="K336" s="187" t="s">
        <v>232</v>
      </c>
      <c r="L336" s="190"/>
      <c r="M336" s="189">
        <v>1500000</v>
      </c>
      <c r="N336" s="189">
        <f>SUM(N337)</f>
        <v>124380</v>
      </c>
      <c r="O336" s="345">
        <f>AVERAGE(N336/M336*100)</f>
        <v>8.292</v>
      </c>
    </row>
    <row r="337" spans="1:15" ht="15">
      <c r="A337" s="38"/>
      <c r="B337" s="36"/>
      <c r="C337" s="36"/>
      <c r="D337" s="36"/>
      <c r="E337" s="36"/>
      <c r="F337" s="36"/>
      <c r="G337" s="36"/>
      <c r="H337" s="36"/>
      <c r="I337" s="36"/>
      <c r="J337" s="186">
        <v>421</v>
      </c>
      <c r="K337" s="187" t="s">
        <v>233</v>
      </c>
      <c r="L337" s="190"/>
      <c r="M337" s="189">
        <v>1500000</v>
      </c>
      <c r="N337" s="189">
        <f>SUM(N338)</f>
        <v>124380</v>
      </c>
      <c r="O337" s="345">
        <f>AVERAGE(N337/M337*100)</f>
        <v>8.292</v>
      </c>
    </row>
    <row r="338" spans="1:15" ht="15">
      <c r="A338" s="38"/>
      <c r="B338" s="36"/>
      <c r="C338" s="36"/>
      <c r="D338" s="36"/>
      <c r="E338" s="36"/>
      <c r="F338" s="36"/>
      <c r="G338" s="36"/>
      <c r="H338" s="36"/>
      <c r="I338" s="36"/>
      <c r="J338" s="191">
        <v>4214</v>
      </c>
      <c r="K338" s="192" t="s">
        <v>293</v>
      </c>
      <c r="L338" s="196"/>
      <c r="M338" s="194">
        <v>1500000</v>
      </c>
      <c r="N338" s="194">
        <v>124380</v>
      </c>
      <c r="O338" s="345">
        <f>AVERAGE(N338/M338*100)</f>
        <v>8.292</v>
      </c>
    </row>
    <row r="339" spans="1:15" ht="15">
      <c r="A339" s="38"/>
      <c r="B339" s="36"/>
      <c r="C339" s="36"/>
      <c r="D339" s="36"/>
      <c r="E339" s="36"/>
      <c r="F339" s="36"/>
      <c r="G339" s="36"/>
      <c r="H339" s="36"/>
      <c r="I339" s="36"/>
      <c r="J339" s="191">
        <v>45</v>
      </c>
      <c r="K339" s="187" t="s">
        <v>41</v>
      </c>
      <c r="L339" s="190"/>
      <c r="M339" s="194">
        <v>0</v>
      </c>
      <c r="N339" s="194">
        <f>SUM(N340)</f>
        <v>174798</v>
      </c>
      <c r="O339" s="345">
        <v>0</v>
      </c>
    </row>
    <row r="340" spans="1:15" ht="15">
      <c r="A340" s="38"/>
      <c r="B340" s="36"/>
      <c r="C340" s="36"/>
      <c r="D340" s="36"/>
      <c r="E340" s="36"/>
      <c r="F340" s="36"/>
      <c r="G340" s="36"/>
      <c r="H340" s="36"/>
      <c r="I340" s="36"/>
      <c r="J340" s="191">
        <v>451</v>
      </c>
      <c r="K340" s="187" t="s">
        <v>295</v>
      </c>
      <c r="L340" s="190"/>
      <c r="M340" s="194">
        <v>0</v>
      </c>
      <c r="N340" s="194">
        <f>SUM(N341)</f>
        <v>174798</v>
      </c>
      <c r="O340" s="345">
        <v>0</v>
      </c>
    </row>
    <row r="341" spans="1:15" ht="15">
      <c r="A341" s="38"/>
      <c r="B341" s="36"/>
      <c r="C341" s="36"/>
      <c r="D341" s="36"/>
      <c r="E341" s="36"/>
      <c r="F341" s="36"/>
      <c r="G341" s="36"/>
      <c r="H341" s="36"/>
      <c r="I341" s="36"/>
      <c r="J341" s="191">
        <v>4511</v>
      </c>
      <c r="K341" s="192" t="s">
        <v>295</v>
      </c>
      <c r="L341" s="196"/>
      <c r="M341" s="194">
        <v>0</v>
      </c>
      <c r="N341" s="194">
        <v>174798</v>
      </c>
      <c r="O341" s="345">
        <v>0</v>
      </c>
    </row>
    <row r="342" spans="1:15" ht="15">
      <c r="A342" s="37"/>
      <c r="B342" s="36"/>
      <c r="C342" s="36"/>
      <c r="D342" s="36"/>
      <c r="E342" s="36"/>
      <c r="F342" s="36"/>
      <c r="G342" s="36"/>
      <c r="H342" s="36"/>
      <c r="I342" s="39"/>
      <c r="J342" s="558" t="s">
        <v>348</v>
      </c>
      <c r="K342" s="558"/>
      <c r="L342" s="558"/>
      <c r="M342" s="211">
        <v>180000</v>
      </c>
      <c r="N342" s="211">
        <f>SUM(N345)</f>
        <v>178750</v>
      </c>
      <c r="O342" s="338">
        <f>AVERAGE(N342/M342*100)</f>
        <v>99.30555555555556</v>
      </c>
    </row>
    <row r="343" spans="1:15" ht="15">
      <c r="A343" s="37"/>
      <c r="B343" s="36"/>
      <c r="C343" s="36"/>
      <c r="D343" s="36"/>
      <c r="E343" s="36"/>
      <c r="F343" s="36"/>
      <c r="G343" s="36"/>
      <c r="H343" s="36"/>
      <c r="I343" s="39"/>
      <c r="J343" s="275" t="s">
        <v>78</v>
      </c>
      <c r="K343" s="279" t="s">
        <v>237</v>
      </c>
      <c r="L343" s="279"/>
      <c r="M343" s="269"/>
      <c r="N343" s="269"/>
      <c r="O343" s="324"/>
    </row>
    <row r="344" spans="1:15" ht="15">
      <c r="A344" s="10"/>
      <c r="B344" s="10"/>
      <c r="C344" s="10"/>
      <c r="D344" s="10"/>
      <c r="E344" s="10"/>
      <c r="F344" s="10"/>
      <c r="G344" s="10"/>
      <c r="H344" s="10"/>
      <c r="I344" s="21"/>
      <c r="J344" s="276" t="s">
        <v>190</v>
      </c>
      <c r="K344" s="281"/>
      <c r="L344" s="281"/>
      <c r="M344" s="264"/>
      <c r="N344" s="264"/>
      <c r="O344" s="330"/>
    </row>
    <row r="345" spans="1:15" ht="15">
      <c r="A345" s="24"/>
      <c r="B345" s="10"/>
      <c r="C345" s="10"/>
      <c r="D345" s="20"/>
      <c r="E345" s="20"/>
      <c r="F345" s="10"/>
      <c r="G345" s="10"/>
      <c r="H345" s="10"/>
      <c r="I345" s="21"/>
      <c r="J345" s="181">
        <v>4</v>
      </c>
      <c r="K345" s="182" t="s">
        <v>51</v>
      </c>
      <c r="L345" s="185"/>
      <c r="M345" s="184">
        <v>180000</v>
      </c>
      <c r="N345" s="184">
        <f>SUM(N346)</f>
        <v>178750</v>
      </c>
      <c r="O345" s="328">
        <f>AVERAGE(N345/M345*100)</f>
        <v>99.30555555555556</v>
      </c>
    </row>
    <row r="346" spans="1:15" ht="15">
      <c r="A346" s="24"/>
      <c r="B346" s="10"/>
      <c r="C346" s="10"/>
      <c r="D346" s="20"/>
      <c r="E346" s="20"/>
      <c r="F346" s="10"/>
      <c r="G346" s="10"/>
      <c r="H346" s="10"/>
      <c r="I346" s="21"/>
      <c r="J346" s="202">
        <v>45</v>
      </c>
      <c r="K346" s="187" t="s">
        <v>294</v>
      </c>
      <c r="L346" s="190"/>
      <c r="M346" s="194">
        <v>180000</v>
      </c>
      <c r="N346" s="194">
        <f>SUM(N347)</f>
        <v>178750</v>
      </c>
      <c r="O346" s="328">
        <f>AVERAGE(N346/M346*100)</f>
        <v>99.30555555555556</v>
      </c>
    </row>
    <row r="347" spans="1:15" ht="15">
      <c r="A347" s="24"/>
      <c r="B347" s="10"/>
      <c r="C347" s="10"/>
      <c r="D347" s="20"/>
      <c r="E347" s="20"/>
      <c r="F347" s="10"/>
      <c r="G347" s="10"/>
      <c r="H347" s="10"/>
      <c r="I347" s="21"/>
      <c r="J347" s="202">
        <v>451</v>
      </c>
      <c r="K347" s="192" t="s">
        <v>295</v>
      </c>
      <c r="L347" s="196"/>
      <c r="M347" s="194">
        <v>180000</v>
      </c>
      <c r="N347" s="194">
        <f>SUM(N348)</f>
        <v>178750</v>
      </c>
      <c r="O347" s="328">
        <f>AVERAGE(N347/M347*100)</f>
        <v>99.30555555555556</v>
      </c>
    </row>
    <row r="348" spans="1:15" ht="15">
      <c r="A348" s="24"/>
      <c r="B348" s="10"/>
      <c r="C348" s="10"/>
      <c r="D348" s="20"/>
      <c r="E348" s="20"/>
      <c r="F348" s="10"/>
      <c r="G348" s="10"/>
      <c r="H348" s="10"/>
      <c r="I348" s="21"/>
      <c r="J348" s="202">
        <v>4511</v>
      </c>
      <c r="K348" s="192" t="s">
        <v>295</v>
      </c>
      <c r="L348" s="196"/>
      <c r="M348" s="194">
        <v>180000</v>
      </c>
      <c r="N348" s="194">
        <v>178750</v>
      </c>
      <c r="O348" s="328">
        <f>AVERAGE(N348/M348*100)</f>
        <v>99.30555555555556</v>
      </c>
    </row>
    <row r="349" spans="1:15" ht="15">
      <c r="A349" s="37"/>
      <c r="B349" s="36"/>
      <c r="C349" s="36"/>
      <c r="D349" s="36"/>
      <c r="E349" s="36"/>
      <c r="F349" s="36"/>
      <c r="G349" s="36"/>
      <c r="H349" s="36"/>
      <c r="I349" s="39"/>
      <c r="J349" s="293" t="s">
        <v>303</v>
      </c>
      <c r="K349" s="232"/>
      <c r="L349" s="233"/>
      <c r="M349" s="236">
        <v>100000</v>
      </c>
      <c r="N349" s="236">
        <f>SUM(N352)</f>
        <v>59375</v>
      </c>
      <c r="O349" s="343">
        <f>AVERAGE(N349/M349*100)</f>
        <v>59.375</v>
      </c>
    </row>
    <row r="350" spans="1:15" ht="15">
      <c r="A350" s="37"/>
      <c r="B350" s="36"/>
      <c r="C350" s="36"/>
      <c r="D350" s="36"/>
      <c r="E350" s="36"/>
      <c r="F350" s="36"/>
      <c r="G350" s="36"/>
      <c r="H350" s="36"/>
      <c r="I350" s="39"/>
      <c r="J350" s="275" t="s">
        <v>178</v>
      </c>
      <c r="K350" s="289" t="s">
        <v>237</v>
      </c>
      <c r="L350" s="294"/>
      <c r="M350" s="269"/>
      <c r="N350" s="269"/>
      <c r="O350" s="324"/>
    </row>
    <row r="351" spans="1:15" ht="15">
      <c r="A351" s="10"/>
      <c r="B351" s="10"/>
      <c r="C351" s="10"/>
      <c r="D351" s="10"/>
      <c r="E351" s="10"/>
      <c r="F351" s="10"/>
      <c r="G351" s="10"/>
      <c r="H351" s="10"/>
      <c r="I351" s="21"/>
      <c r="J351" s="276" t="s">
        <v>190</v>
      </c>
      <c r="K351" s="263"/>
      <c r="L351" s="285"/>
      <c r="M351" s="264"/>
      <c r="N351" s="264"/>
      <c r="O351" s="330"/>
    </row>
    <row r="352" spans="1:15" ht="15">
      <c r="A352" s="10"/>
      <c r="B352" s="10"/>
      <c r="C352" s="10"/>
      <c r="D352" s="10"/>
      <c r="E352" s="10"/>
      <c r="F352" s="10"/>
      <c r="G352" s="10"/>
      <c r="H352" s="10"/>
      <c r="I352" s="21"/>
      <c r="J352" s="212">
        <v>4</v>
      </c>
      <c r="K352" s="182" t="s">
        <v>51</v>
      </c>
      <c r="L352" s="185"/>
      <c r="M352" s="184">
        <v>100000</v>
      </c>
      <c r="N352" s="184">
        <f>SUM(N353)</f>
        <v>59375</v>
      </c>
      <c r="O352" s="327">
        <f>AVERAGE(N352/M352*100)</f>
        <v>59.375</v>
      </c>
    </row>
    <row r="353" spans="1:15" ht="15">
      <c r="A353" s="10"/>
      <c r="B353" s="10"/>
      <c r="C353" s="10"/>
      <c r="D353" s="20"/>
      <c r="E353" s="20"/>
      <c r="F353" s="20"/>
      <c r="G353" s="10"/>
      <c r="H353" s="10"/>
      <c r="I353" s="21"/>
      <c r="J353" s="212">
        <v>41</v>
      </c>
      <c r="K353" s="182" t="s">
        <v>298</v>
      </c>
      <c r="L353" s="185"/>
      <c r="M353" s="184">
        <v>100000</v>
      </c>
      <c r="N353" s="184">
        <f>SUM(N354)</f>
        <v>59375</v>
      </c>
      <c r="O353" s="327">
        <f>AVERAGE(N353/M353*100)</f>
        <v>59.375</v>
      </c>
    </row>
    <row r="354" spans="1:15" ht="15">
      <c r="A354" s="10"/>
      <c r="B354" s="10"/>
      <c r="C354" s="10"/>
      <c r="D354" s="20"/>
      <c r="E354" s="20"/>
      <c r="F354" s="20"/>
      <c r="G354" s="10"/>
      <c r="H354" s="10"/>
      <c r="I354" s="21"/>
      <c r="J354" s="212">
        <v>412</v>
      </c>
      <c r="K354" s="182" t="s">
        <v>197</v>
      </c>
      <c r="L354" s="185"/>
      <c r="M354" s="184">
        <v>100000</v>
      </c>
      <c r="N354" s="184">
        <f>AVERAGE(N355)</f>
        <v>59375</v>
      </c>
      <c r="O354" s="327">
        <f>AVERAGE(N354/M354*100)</f>
        <v>59.375</v>
      </c>
    </row>
    <row r="355" spans="1:15" ht="15">
      <c r="A355" s="10"/>
      <c r="B355" s="10"/>
      <c r="C355" s="10"/>
      <c r="D355" s="20"/>
      <c r="E355" s="20"/>
      <c r="F355" s="20"/>
      <c r="G355" s="10"/>
      <c r="H355" s="10"/>
      <c r="I355" s="21"/>
      <c r="J355" s="314">
        <v>4126</v>
      </c>
      <c r="K355" s="214" t="s">
        <v>198</v>
      </c>
      <c r="L355" s="315"/>
      <c r="M355" s="231">
        <v>100000</v>
      </c>
      <c r="N355" s="231">
        <v>59375</v>
      </c>
      <c r="O355" s="327">
        <f>AVERAGE(N355/M355*100)</f>
        <v>59.375</v>
      </c>
    </row>
    <row r="356" spans="1:15" ht="15">
      <c r="A356" s="37"/>
      <c r="B356" s="36"/>
      <c r="C356" s="36"/>
      <c r="D356" s="36"/>
      <c r="E356" s="36"/>
      <c r="F356" s="36"/>
      <c r="G356" s="36"/>
      <c r="H356" s="36"/>
      <c r="I356" s="39"/>
      <c r="J356" s="293" t="s">
        <v>304</v>
      </c>
      <c r="K356" s="232"/>
      <c r="L356" s="233"/>
      <c r="M356" s="236">
        <v>50000</v>
      </c>
      <c r="N356" s="236">
        <f>SUM(N359)</f>
        <v>51369</v>
      </c>
      <c r="O356" s="343">
        <f>AVERAGE(N356/M356*100)</f>
        <v>102.738</v>
      </c>
    </row>
    <row r="357" spans="1:15" ht="15">
      <c r="A357" s="37"/>
      <c r="B357" s="36"/>
      <c r="C357" s="36"/>
      <c r="D357" s="36"/>
      <c r="E357" s="36"/>
      <c r="F357" s="36"/>
      <c r="G357" s="36"/>
      <c r="H357" s="36"/>
      <c r="I357" s="39"/>
      <c r="J357" s="275" t="s">
        <v>178</v>
      </c>
      <c r="K357" s="289" t="s">
        <v>237</v>
      </c>
      <c r="L357" s="290"/>
      <c r="M357" s="269"/>
      <c r="N357" s="269"/>
      <c r="O357" s="324"/>
    </row>
    <row r="358" spans="1:15" ht="15">
      <c r="A358" s="37"/>
      <c r="B358" s="36"/>
      <c r="C358" s="36"/>
      <c r="D358" s="36"/>
      <c r="E358" s="36"/>
      <c r="F358" s="36"/>
      <c r="G358" s="36"/>
      <c r="H358" s="36"/>
      <c r="I358" s="39"/>
      <c r="J358" s="276" t="s">
        <v>190</v>
      </c>
      <c r="K358" s="263"/>
      <c r="L358" s="285"/>
      <c r="M358" s="264"/>
      <c r="N358" s="264"/>
      <c r="O358" s="330"/>
    </row>
    <row r="359" spans="1:15" ht="15">
      <c r="A359" s="10"/>
      <c r="B359" s="10"/>
      <c r="C359" s="10"/>
      <c r="D359" s="20"/>
      <c r="E359" s="20"/>
      <c r="F359" s="10"/>
      <c r="G359" s="10"/>
      <c r="H359" s="10"/>
      <c r="I359" s="25"/>
      <c r="J359" s="212">
        <v>4</v>
      </c>
      <c r="K359" s="182" t="s">
        <v>51</v>
      </c>
      <c r="L359" s="185"/>
      <c r="M359" s="272">
        <v>50000</v>
      </c>
      <c r="N359" s="272">
        <f>SUM(N360)</f>
        <v>51369</v>
      </c>
      <c r="O359" s="344">
        <f aca="true" t="shared" si="17" ref="O359:O364">AVERAGE(N359/M359*100)</f>
        <v>102.738</v>
      </c>
    </row>
    <row r="360" spans="1:15" ht="15">
      <c r="A360" s="10"/>
      <c r="B360" s="10"/>
      <c r="C360" s="10"/>
      <c r="D360" s="20"/>
      <c r="E360" s="20"/>
      <c r="F360" s="10"/>
      <c r="G360" s="10"/>
      <c r="H360" s="10"/>
      <c r="I360" s="25"/>
      <c r="J360" s="199">
        <v>45</v>
      </c>
      <c r="K360" s="187" t="s">
        <v>294</v>
      </c>
      <c r="L360" s="190"/>
      <c r="M360" s="242">
        <v>50000</v>
      </c>
      <c r="N360" s="242">
        <f>SUM(N361)</f>
        <v>51369</v>
      </c>
      <c r="O360" s="344">
        <f t="shared" si="17"/>
        <v>102.738</v>
      </c>
    </row>
    <row r="361" spans="1:15" ht="15">
      <c r="A361" s="10"/>
      <c r="B361" s="10"/>
      <c r="C361" s="10"/>
      <c r="D361" s="20"/>
      <c r="E361" s="20"/>
      <c r="F361" s="10"/>
      <c r="G361" s="10"/>
      <c r="H361" s="10"/>
      <c r="I361" s="25"/>
      <c r="J361" s="199">
        <v>451</v>
      </c>
      <c r="K361" s="192" t="s">
        <v>295</v>
      </c>
      <c r="L361" s="190"/>
      <c r="M361" s="242">
        <v>50000</v>
      </c>
      <c r="N361" s="242">
        <f>SUM(N362)</f>
        <v>51369</v>
      </c>
      <c r="O361" s="344">
        <f t="shared" si="17"/>
        <v>102.738</v>
      </c>
    </row>
    <row r="362" spans="1:15" ht="15">
      <c r="A362" s="10"/>
      <c r="B362" s="10"/>
      <c r="C362" s="10"/>
      <c r="D362" s="20"/>
      <c r="E362" s="20"/>
      <c r="F362" s="10"/>
      <c r="G362" s="10"/>
      <c r="H362" s="10"/>
      <c r="I362" s="25"/>
      <c r="J362" s="202">
        <v>4511</v>
      </c>
      <c r="K362" s="192" t="s">
        <v>295</v>
      </c>
      <c r="L362" s="196"/>
      <c r="M362" s="242">
        <v>50000</v>
      </c>
      <c r="N362" s="242">
        <v>51369</v>
      </c>
      <c r="O362" s="344">
        <f t="shared" si="17"/>
        <v>102.738</v>
      </c>
    </row>
    <row r="363" spans="1:15" ht="15">
      <c r="A363" s="10"/>
      <c r="B363" s="10"/>
      <c r="C363" s="10"/>
      <c r="D363" s="20"/>
      <c r="E363" s="20"/>
      <c r="F363" s="10"/>
      <c r="G363" s="10"/>
      <c r="H363" s="10"/>
      <c r="I363" s="25"/>
      <c r="J363" s="273" t="s">
        <v>305</v>
      </c>
      <c r="K363" s="274"/>
      <c r="L363" s="291"/>
      <c r="M363" s="211">
        <v>1665000</v>
      </c>
      <c r="N363" s="211">
        <f>SUM(N364+N371+N377)</f>
        <v>329056</v>
      </c>
      <c r="O363" s="338">
        <f t="shared" si="17"/>
        <v>19.763123123123123</v>
      </c>
    </row>
    <row r="364" spans="1:15" ht="15">
      <c r="A364" s="10"/>
      <c r="B364" s="10"/>
      <c r="C364" s="10"/>
      <c r="D364" s="20"/>
      <c r="E364" s="20"/>
      <c r="F364" s="10"/>
      <c r="G364" s="10"/>
      <c r="H364" s="10"/>
      <c r="I364" s="25"/>
      <c r="J364" s="277" t="s">
        <v>78</v>
      </c>
      <c r="K364" s="179" t="s">
        <v>273</v>
      </c>
      <c r="L364" s="295"/>
      <c r="M364" s="251">
        <v>500000</v>
      </c>
      <c r="N364" s="251">
        <f>SUM(N366)</f>
        <v>166562</v>
      </c>
      <c r="O364" s="340">
        <f t="shared" si="17"/>
        <v>33.3124</v>
      </c>
    </row>
    <row r="365" spans="1:15" ht="15">
      <c r="A365" s="10"/>
      <c r="B365" s="10"/>
      <c r="C365" s="10"/>
      <c r="D365" s="20"/>
      <c r="E365" s="20"/>
      <c r="F365" s="10"/>
      <c r="G365" s="10"/>
      <c r="H365" s="10"/>
      <c r="I365" s="25"/>
      <c r="J365" s="433" t="s">
        <v>306</v>
      </c>
      <c r="K365" s="180"/>
      <c r="L365" s="284"/>
      <c r="M365" s="269"/>
      <c r="N365" s="269"/>
      <c r="O365" s="324"/>
    </row>
    <row r="366" spans="1:15" ht="15">
      <c r="A366" s="10"/>
      <c r="B366" s="10"/>
      <c r="C366" s="10"/>
      <c r="D366" s="10"/>
      <c r="E366" s="20"/>
      <c r="F366" s="20"/>
      <c r="G366" s="10"/>
      <c r="H366" s="10"/>
      <c r="I366" s="25"/>
      <c r="J366" s="203">
        <v>4</v>
      </c>
      <c r="K366" s="182" t="s">
        <v>97</v>
      </c>
      <c r="L366" s="185"/>
      <c r="M366" s="237">
        <v>500000</v>
      </c>
      <c r="N366" s="237">
        <f>SUM(N367)</f>
        <v>166562</v>
      </c>
      <c r="O366" s="333">
        <f aca="true" t="shared" si="18" ref="O366:O371">AVERAGE(N366/M366*100)</f>
        <v>33.3124</v>
      </c>
    </row>
    <row r="367" spans="1:15" ht="15">
      <c r="A367" s="10"/>
      <c r="B367" s="10"/>
      <c r="C367" s="10"/>
      <c r="D367" s="10"/>
      <c r="E367" s="20"/>
      <c r="F367" s="20"/>
      <c r="G367" s="10"/>
      <c r="H367" s="10"/>
      <c r="I367" s="25"/>
      <c r="J367" s="202">
        <v>41</v>
      </c>
      <c r="K367" s="187" t="s">
        <v>235</v>
      </c>
      <c r="L367" s="190"/>
      <c r="M367" s="194">
        <v>500000</v>
      </c>
      <c r="N367" s="194">
        <f>SUM(N368)</f>
        <v>166562</v>
      </c>
      <c r="O367" s="328">
        <f t="shared" si="18"/>
        <v>33.3124</v>
      </c>
    </row>
    <row r="368" spans="1:15" ht="15">
      <c r="A368" s="10"/>
      <c r="B368" s="10"/>
      <c r="C368" s="10"/>
      <c r="D368" s="10"/>
      <c r="E368" s="20"/>
      <c r="F368" s="20"/>
      <c r="G368" s="10"/>
      <c r="H368" s="10"/>
      <c r="I368" s="25"/>
      <c r="J368" s="202">
        <v>412</v>
      </c>
      <c r="K368" s="192" t="s">
        <v>197</v>
      </c>
      <c r="L368" s="196"/>
      <c r="M368" s="194">
        <v>500000</v>
      </c>
      <c r="N368" s="194">
        <f>SUM(N369+N370)</f>
        <v>166562</v>
      </c>
      <c r="O368" s="328">
        <f t="shared" si="18"/>
        <v>33.3124</v>
      </c>
    </row>
    <row r="369" spans="1:15" ht="15">
      <c r="A369" s="10"/>
      <c r="B369" s="10"/>
      <c r="C369" s="10"/>
      <c r="D369" s="10"/>
      <c r="E369" s="20"/>
      <c r="F369" s="20"/>
      <c r="G369" s="10"/>
      <c r="H369" s="10"/>
      <c r="I369" s="25"/>
      <c r="J369" s="309">
        <v>4124</v>
      </c>
      <c r="K369" s="192" t="s">
        <v>709</v>
      </c>
      <c r="L369" s="313"/>
      <c r="M369" s="194">
        <v>250000</v>
      </c>
      <c r="N369" s="194">
        <v>101250</v>
      </c>
      <c r="O369" s="328">
        <f t="shared" si="18"/>
        <v>40.5</v>
      </c>
    </row>
    <row r="370" spans="1:15" ht="15">
      <c r="A370" s="10"/>
      <c r="B370" s="10"/>
      <c r="C370" s="10"/>
      <c r="D370" s="10"/>
      <c r="E370" s="20"/>
      <c r="F370" s="20"/>
      <c r="G370" s="10"/>
      <c r="H370" s="10"/>
      <c r="I370" s="25"/>
      <c r="J370" s="428">
        <v>4126</v>
      </c>
      <c r="K370" s="425" t="s">
        <v>198</v>
      </c>
      <c r="L370" s="190"/>
      <c r="M370" s="427">
        <v>250000</v>
      </c>
      <c r="N370" s="427">
        <v>65312</v>
      </c>
      <c r="O370" s="328">
        <f t="shared" si="18"/>
        <v>26.124799999999997</v>
      </c>
    </row>
    <row r="371" spans="1:15" ht="15">
      <c r="A371" s="10"/>
      <c r="B371" s="10"/>
      <c r="C371" s="10"/>
      <c r="D371" s="10"/>
      <c r="E371" s="20"/>
      <c r="F371" s="20"/>
      <c r="G371" s="10"/>
      <c r="H371" s="10"/>
      <c r="I371" s="25"/>
      <c r="J371" s="277" t="s">
        <v>177</v>
      </c>
      <c r="K371" s="179" t="s">
        <v>76</v>
      </c>
      <c r="L371" s="441"/>
      <c r="M371" s="254">
        <v>165000</v>
      </c>
      <c r="N371" s="254">
        <f>SUM(N373)</f>
        <v>162494</v>
      </c>
      <c r="O371" s="334">
        <f t="shared" si="18"/>
        <v>98.48121212121212</v>
      </c>
    </row>
    <row r="372" spans="1:15" ht="15">
      <c r="A372" s="10"/>
      <c r="B372" s="10"/>
      <c r="C372" s="10"/>
      <c r="D372" s="10"/>
      <c r="E372" s="20"/>
      <c r="F372" s="20"/>
      <c r="G372" s="10"/>
      <c r="H372" s="10"/>
      <c r="I372" s="25"/>
      <c r="J372" s="433" t="s">
        <v>307</v>
      </c>
      <c r="K372" s="180"/>
      <c r="L372" s="284"/>
      <c r="M372" s="269"/>
      <c r="N372" s="269"/>
      <c r="O372" s="324"/>
    </row>
    <row r="373" spans="1:15" ht="15">
      <c r="A373" s="10"/>
      <c r="B373" s="10"/>
      <c r="C373" s="10"/>
      <c r="D373" s="10"/>
      <c r="E373" s="20"/>
      <c r="F373" s="20"/>
      <c r="G373" s="10"/>
      <c r="H373" s="10"/>
      <c r="I373" s="25"/>
      <c r="J373" s="216">
        <v>4</v>
      </c>
      <c r="K373" s="214" t="s">
        <v>308</v>
      </c>
      <c r="L373" s="315"/>
      <c r="M373" s="231">
        <v>165000</v>
      </c>
      <c r="N373" s="231">
        <f>SUM(N374)</f>
        <v>162494</v>
      </c>
      <c r="O373" s="333">
        <f>AVERAGE(N373/M373*100)</f>
        <v>98.48121212121212</v>
      </c>
    </row>
    <row r="374" spans="1:15" ht="15">
      <c r="A374" s="10"/>
      <c r="B374" s="10"/>
      <c r="C374" s="10"/>
      <c r="D374" s="10"/>
      <c r="E374" s="20"/>
      <c r="F374" s="20"/>
      <c r="G374" s="10"/>
      <c r="H374" s="10"/>
      <c r="I374" s="25"/>
      <c r="J374" s="202">
        <v>41</v>
      </c>
      <c r="K374" s="192" t="s">
        <v>85</v>
      </c>
      <c r="L374" s="196"/>
      <c r="M374" s="194">
        <v>165000</v>
      </c>
      <c r="N374" s="194">
        <f>SUM(N375)</f>
        <v>162494</v>
      </c>
      <c r="O374" s="328">
        <f>AVERAGE(N374/M374*100)</f>
        <v>98.48121212121212</v>
      </c>
    </row>
    <row r="375" spans="1:15" ht="15">
      <c r="A375" s="37"/>
      <c r="B375" s="36"/>
      <c r="C375" s="36"/>
      <c r="D375" s="36"/>
      <c r="E375" s="36"/>
      <c r="F375" s="36"/>
      <c r="G375" s="36"/>
      <c r="H375" s="36"/>
      <c r="I375" s="39"/>
      <c r="J375" s="202">
        <v>411</v>
      </c>
      <c r="K375" s="192" t="s">
        <v>309</v>
      </c>
      <c r="L375" s="196"/>
      <c r="M375" s="194">
        <v>165000</v>
      </c>
      <c r="N375" s="194">
        <f>SUM(N376)</f>
        <v>162494</v>
      </c>
      <c r="O375" s="328">
        <f>AVERAGE(N375/M375*100)</f>
        <v>98.48121212121212</v>
      </c>
    </row>
    <row r="376" spans="1:15" ht="15">
      <c r="A376" s="37"/>
      <c r="B376" s="36"/>
      <c r="C376" s="36"/>
      <c r="D376" s="36"/>
      <c r="E376" s="36"/>
      <c r="F376" s="36"/>
      <c r="G376" s="36"/>
      <c r="H376" s="36"/>
      <c r="I376" s="39"/>
      <c r="J376" s="202">
        <v>4111</v>
      </c>
      <c r="K376" s="192" t="s">
        <v>392</v>
      </c>
      <c r="L376" s="196"/>
      <c r="M376" s="194">
        <v>165000</v>
      </c>
      <c r="N376" s="194">
        <v>162494</v>
      </c>
      <c r="O376" s="328">
        <f>AVERAGE(N376/M376*100)</f>
        <v>98.48121212121212</v>
      </c>
    </row>
    <row r="377" spans="1:15" ht="15">
      <c r="A377" s="24"/>
      <c r="B377" s="10"/>
      <c r="C377" s="10"/>
      <c r="D377" s="20"/>
      <c r="E377" s="10"/>
      <c r="F377" s="10"/>
      <c r="G377" s="10"/>
      <c r="H377" s="10"/>
      <c r="I377" s="25"/>
      <c r="J377" s="277" t="s">
        <v>177</v>
      </c>
      <c r="K377" s="179" t="s">
        <v>272</v>
      </c>
      <c r="L377" s="441"/>
      <c r="M377" s="254">
        <v>1000000</v>
      </c>
      <c r="N377" s="254">
        <v>0</v>
      </c>
      <c r="O377" s="334">
        <f>AVERAGE(N377/M377*100)</f>
        <v>0</v>
      </c>
    </row>
    <row r="378" spans="1:15" ht="15">
      <c r="A378" s="24"/>
      <c r="B378" s="10"/>
      <c r="C378" s="10"/>
      <c r="D378" s="20"/>
      <c r="E378" s="10"/>
      <c r="F378" s="10"/>
      <c r="G378" s="10"/>
      <c r="H378" s="10"/>
      <c r="I378" s="25"/>
      <c r="J378" s="433" t="s">
        <v>307</v>
      </c>
      <c r="K378" s="180"/>
      <c r="L378" s="284"/>
      <c r="M378" s="269"/>
      <c r="N378" s="269"/>
      <c r="O378" s="324"/>
    </row>
    <row r="379" spans="1:15" ht="15">
      <c r="A379" s="24"/>
      <c r="B379" s="10"/>
      <c r="C379" s="10"/>
      <c r="D379" s="20"/>
      <c r="E379" s="10"/>
      <c r="F379" s="10"/>
      <c r="G379" s="10"/>
      <c r="H379" s="10"/>
      <c r="I379" s="25"/>
      <c r="J379" s="216">
        <v>4</v>
      </c>
      <c r="K379" s="214" t="s">
        <v>308</v>
      </c>
      <c r="L379" s="315"/>
      <c r="M379" s="231">
        <v>1000000</v>
      </c>
      <c r="N379" s="231">
        <v>0</v>
      </c>
      <c r="O379" s="333">
        <f>AVERAGE(N379/M379*100)</f>
        <v>0</v>
      </c>
    </row>
    <row r="380" spans="1:15" ht="15">
      <c r="A380" s="24"/>
      <c r="B380" s="10"/>
      <c r="C380" s="10"/>
      <c r="D380" s="20"/>
      <c r="E380" s="10"/>
      <c r="F380" s="10"/>
      <c r="G380" s="10"/>
      <c r="H380" s="10"/>
      <c r="I380" s="25"/>
      <c r="J380" s="202">
        <v>42</v>
      </c>
      <c r="K380" s="192" t="s">
        <v>235</v>
      </c>
      <c r="L380" s="196"/>
      <c r="M380" s="194">
        <v>1000000</v>
      </c>
      <c r="N380" s="194">
        <v>0</v>
      </c>
      <c r="O380" s="328">
        <f>AVERAGE(N380/M380*100)</f>
        <v>0</v>
      </c>
    </row>
    <row r="381" spans="1:15" ht="15">
      <c r="A381" s="24"/>
      <c r="B381" s="10"/>
      <c r="C381" s="10"/>
      <c r="D381" s="20"/>
      <c r="E381" s="10"/>
      <c r="F381" s="10"/>
      <c r="G381" s="10"/>
      <c r="H381" s="10"/>
      <c r="I381" s="25"/>
      <c r="J381" s="202">
        <v>421</v>
      </c>
      <c r="K381" s="192" t="s">
        <v>37</v>
      </c>
      <c r="L381" s="196"/>
      <c r="M381" s="194">
        <v>1000000</v>
      </c>
      <c r="N381" s="194">
        <v>0</v>
      </c>
      <c r="O381" s="328">
        <f>AVERAGE(N381/M381*100)</f>
        <v>0</v>
      </c>
    </row>
    <row r="382" spans="1:15" ht="15">
      <c r="A382" s="24"/>
      <c r="B382" s="10"/>
      <c r="C382" s="10"/>
      <c r="D382" s="20"/>
      <c r="E382" s="10"/>
      <c r="F382" s="10"/>
      <c r="G382" s="10"/>
      <c r="H382" s="10"/>
      <c r="I382" s="25"/>
      <c r="J382" s="202">
        <v>4212</v>
      </c>
      <c r="K382" s="192" t="s">
        <v>391</v>
      </c>
      <c r="L382" s="196"/>
      <c r="M382" s="194">
        <v>1000000</v>
      </c>
      <c r="N382" s="194">
        <v>0</v>
      </c>
      <c r="O382" s="328">
        <f>AVERAGE(N382/M382*100)</f>
        <v>0</v>
      </c>
    </row>
    <row r="383" spans="1:15" ht="15">
      <c r="A383" s="24"/>
      <c r="B383" s="10"/>
      <c r="C383" s="10"/>
      <c r="D383" s="20"/>
      <c r="E383" s="10"/>
      <c r="F383" s="10"/>
      <c r="G383" s="10"/>
      <c r="H383" s="10"/>
      <c r="I383" s="25"/>
      <c r="J383" s="273" t="s">
        <v>310</v>
      </c>
      <c r="K383" s="274"/>
      <c r="L383" s="291"/>
      <c r="M383" s="211">
        <v>395000</v>
      </c>
      <c r="N383" s="211">
        <f>SUM(N386+N390)</f>
        <v>373521</v>
      </c>
      <c r="O383" s="338">
        <f>AVERAGE(N383/M383*100)</f>
        <v>94.56227848101267</v>
      </c>
    </row>
    <row r="384" spans="1:15" ht="15">
      <c r="A384" s="24"/>
      <c r="B384" s="10"/>
      <c r="C384" s="10"/>
      <c r="D384" s="20"/>
      <c r="E384" s="10"/>
      <c r="F384" s="10"/>
      <c r="G384" s="10"/>
      <c r="H384" s="10"/>
      <c r="I384" s="25"/>
      <c r="J384" s="275" t="s">
        <v>177</v>
      </c>
      <c r="K384" s="180" t="s">
        <v>76</v>
      </c>
      <c r="L384" s="284"/>
      <c r="M384" s="269"/>
      <c r="N384" s="269"/>
      <c r="O384" s="324"/>
    </row>
    <row r="385" spans="1:15" ht="15">
      <c r="A385" s="24"/>
      <c r="B385" s="10"/>
      <c r="C385" s="10"/>
      <c r="D385" s="20"/>
      <c r="E385" s="10"/>
      <c r="F385" s="10"/>
      <c r="G385" s="10"/>
      <c r="H385" s="10"/>
      <c r="I385" s="25"/>
      <c r="J385" s="276" t="s">
        <v>191</v>
      </c>
      <c r="K385" s="263"/>
      <c r="L385" s="285"/>
      <c r="M385" s="268"/>
      <c r="N385" s="268"/>
      <c r="O385" s="325"/>
    </row>
    <row r="386" spans="1:15" ht="15">
      <c r="A386" s="24"/>
      <c r="B386" s="10"/>
      <c r="C386" s="10"/>
      <c r="D386" s="20"/>
      <c r="E386" s="10"/>
      <c r="F386" s="10"/>
      <c r="G386" s="10"/>
      <c r="H386" s="10"/>
      <c r="I386" s="25"/>
      <c r="J386" s="203">
        <v>3</v>
      </c>
      <c r="K386" s="182" t="s">
        <v>45</v>
      </c>
      <c r="L386" s="182"/>
      <c r="M386" s="237">
        <v>80000</v>
      </c>
      <c r="N386" s="237">
        <f>SUM(N387)</f>
        <v>79286</v>
      </c>
      <c r="O386" s="328">
        <f aca="true" t="shared" si="19" ref="O386:O395">AVERAGE(N386/M386*100)</f>
        <v>99.1075</v>
      </c>
    </row>
    <row r="387" spans="1:15" ht="15">
      <c r="A387" s="24"/>
      <c r="B387" s="10"/>
      <c r="C387" s="10"/>
      <c r="D387" s="20"/>
      <c r="E387" s="10"/>
      <c r="F387" s="10"/>
      <c r="G387" s="10"/>
      <c r="H387" s="10"/>
      <c r="I387" s="25"/>
      <c r="J387" s="199">
        <v>32</v>
      </c>
      <c r="K387" s="187" t="s">
        <v>25</v>
      </c>
      <c r="L387" s="187"/>
      <c r="M387" s="225">
        <v>80000</v>
      </c>
      <c r="N387" s="225">
        <f>SUM(N388)</f>
        <v>79286</v>
      </c>
      <c r="O387" s="328">
        <f t="shared" si="19"/>
        <v>99.1075</v>
      </c>
    </row>
    <row r="388" spans="1:15" ht="15">
      <c r="A388" s="24"/>
      <c r="B388" s="10"/>
      <c r="C388" s="10"/>
      <c r="D388" s="20"/>
      <c r="E388" s="10"/>
      <c r="F388" s="10"/>
      <c r="G388" s="10"/>
      <c r="H388" s="10"/>
      <c r="I388" s="25"/>
      <c r="J388" s="199">
        <v>323</v>
      </c>
      <c r="K388" s="187" t="s">
        <v>28</v>
      </c>
      <c r="L388" s="187"/>
      <c r="M388" s="225">
        <v>80000</v>
      </c>
      <c r="N388" s="225">
        <f>SUM(N389)</f>
        <v>79286</v>
      </c>
      <c r="O388" s="328">
        <f t="shared" si="19"/>
        <v>99.1075</v>
      </c>
    </row>
    <row r="389" spans="1:15" ht="15">
      <c r="A389" s="24"/>
      <c r="B389" s="10"/>
      <c r="C389" s="10"/>
      <c r="D389" s="20"/>
      <c r="E389" s="10"/>
      <c r="F389" s="10"/>
      <c r="G389" s="10"/>
      <c r="H389" s="10"/>
      <c r="I389" s="25"/>
      <c r="J389" s="203">
        <v>3232</v>
      </c>
      <c r="K389" s="182" t="s">
        <v>101</v>
      </c>
      <c r="L389" s="182"/>
      <c r="M389" s="237">
        <v>80000</v>
      </c>
      <c r="N389" s="237">
        <v>79286</v>
      </c>
      <c r="O389" s="328">
        <f t="shared" si="19"/>
        <v>99.1075</v>
      </c>
    </row>
    <row r="390" spans="1:15" ht="15">
      <c r="A390" s="24"/>
      <c r="B390" s="10"/>
      <c r="C390" s="10"/>
      <c r="D390" s="20"/>
      <c r="E390" s="10"/>
      <c r="F390" s="10"/>
      <c r="G390" s="10"/>
      <c r="H390" s="10"/>
      <c r="I390" s="25"/>
      <c r="J390" s="203">
        <v>4</v>
      </c>
      <c r="K390" s="182" t="s">
        <v>97</v>
      </c>
      <c r="L390" s="185"/>
      <c r="M390" s="184">
        <v>315000</v>
      </c>
      <c r="N390" s="184">
        <f>SUM(N391+N394)</f>
        <v>294235</v>
      </c>
      <c r="O390" s="328">
        <f t="shared" si="19"/>
        <v>93.40793650793651</v>
      </c>
    </row>
    <row r="391" spans="1:15" ht="15">
      <c r="A391" s="24"/>
      <c r="B391" s="10"/>
      <c r="C391" s="10"/>
      <c r="D391" s="20"/>
      <c r="E391" s="10"/>
      <c r="F391" s="10"/>
      <c r="G391" s="10"/>
      <c r="H391" s="10"/>
      <c r="I391" s="25"/>
      <c r="J391" s="199">
        <v>42</v>
      </c>
      <c r="K391" s="187" t="s">
        <v>235</v>
      </c>
      <c r="L391" s="190"/>
      <c r="M391" s="189">
        <v>40000</v>
      </c>
      <c r="N391" s="189">
        <f>SUM(N392)</f>
        <v>30000</v>
      </c>
      <c r="O391" s="328">
        <f t="shared" si="19"/>
        <v>75</v>
      </c>
    </row>
    <row r="392" spans="1:15" ht="15">
      <c r="A392" s="24"/>
      <c r="B392" s="10"/>
      <c r="C392" s="10"/>
      <c r="D392" s="20"/>
      <c r="E392" s="10"/>
      <c r="F392" s="10"/>
      <c r="G392" s="10"/>
      <c r="H392" s="10"/>
      <c r="I392" s="25"/>
      <c r="J392" s="199">
        <v>426</v>
      </c>
      <c r="K392" s="187" t="s">
        <v>40</v>
      </c>
      <c r="L392" s="190"/>
      <c r="M392" s="189">
        <v>40000</v>
      </c>
      <c r="N392" s="189">
        <f>SUM(N393)</f>
        <v>30000</v>
      </c>
      <c r="O392" s="328">
        <f t="shared" si="19"/>
        <v>75</v>
      </c>
    </row>
    <row r="393" spans="1:15" ht="15">
      <c r="A393" s="24"/>
      <c r="B393" s="10"/>
      <c r="C393" s="10"/>
      <c r="D393" s="20"/>
      <c r="E393" s="10"/>
      <c r="F393" s="10"/>
      <c r="G393" s="10"/>
      <c r="H393" s="10"/>
      <c r="I393" s="25"/>
      <c r="J393" s="202">
        <v>4264</v>
      </c>
      <c r="K393" s="192" t="s">
        <v>388</v>
      </c>
      <c r="L393" s="196"/>
      <c r="M393" s="194">
        <v>40000</v>
      </c>
      <c r="N393" s="194">
        <v>30000</v>
      </c>
      <c r="O393" s="328">
        <f t="shared" si="19"/>
        <v>75</v>
      </c>
    </row>
    <row r="394" spans="1:15" ht="15">
      <c r="A394" s="24"/>
      <c r="B394" s="10"/>
      <c r="C394" s="10"/>
      <c r="D394" s="20"/>
      <c r="E394" s="10"/>
      <c r="F394" s="10"/>
      <c r="G394" s="10"/>
      <c r="H394" s="10"/>
      <c r="I394" s="25"/>
      <c r="J394" s="202">
        <v>45</v>
      </c>
      <c r="K394" s="192" t="s">
        <v>294</v>
      </c>
      <c r="L394" s="196"/>
      <c r="M394" s="194">
        <v>275000</v>
      </c>
      <c r="N394" s="194">
        <f>SUM(N395)</f>
        <v>264235</v>
      </c>
      <c r="O394" s="328">
        <f t="shared" si="19"/>
        <v>96.08545454545454</v>
      </c>
    </row>
    <row r="395" spans="1:15" ht="15">
      <c r="A395" s="24"/>
      <c r="B395" s="10"/>
      <c r="C395" s="10"/>
      <c r="D395" s="20"/>
      <c r="E395" s="10"/>
      <c r="F395" s="10"/>
      <c r="G395" s="10"/>
      <c r="H395" s="10"/>
      <c r="I395" s="25"/>
      <c r="J395" s="202">
        <v>451</v>
      </c>
      <c r="K395" s="192" t="s">
        <v>295</v>
      </c>
      <c r="L395" s="196"/>
      <c r="M395" s="194">
        <v>275000</v>
      </c>
      <c r="N395" s="194">
        <f>SUM(N396)</f>
        <v>264235</v>
      </c>
      <c r="O395" s="328">
        <f t="shared" si="19"/>
        <v>96.08545454545454</v>
      </c>
    </row>
    <row r="396" spans="1:15" ht="15">
      <c r="A396" s="24"/>
      <c r="B396" s="10"/>
      <c r="C396" s="10"/>
      <c r="D396" s="20"/>
      <c r="E396" s="10"/>
      <c r="F396" s="10"/>
      <c r="G396" s="10"/>
      <c r="H396" s="10"/>
      <c r="I396" s="25"/>
      <c r="J396" s="202">
        <v>4511</v>
      </c>
      <c r="K396" s="192" t="s">
        <v>295</v>
      </c>
      <c r="L396" s="196"/>
      <c r="M396" s="194">
        <v>275000</v>
      </c>
      <c r="N396" s="194">
        <v>264235</v>
      </c>
      <c r="O396" s="328">
        <f>AVERAGE(N396/M396*100)</f>
        <v>96.08545454545454</v>
      </c>
    </row>
    <row r="397" spans="1:15" ht="15">
      <c r="A397" s="24"/>
      <c r="B397" s="10"/>
      <c r="C397" s="10"/>
      <c r="D397" s="20"/>
      <c r="E397" s="10"/>
      <c r="F397" s="10"/>
      <c r="G397" s="10"/>
      <c r="H397" s="10"/>
      <c r="I397" s="25"/>
      <c r="J397" s="273" t="s">
        <v>311</v>
      </c>
      <c r="K397" s="274"/>
      <c r="L397" s="291"/>
      <c r="M397" s="211">
        <v>50000</v>
      </c>
      <c r="N397" s="211">
        <v>0</v>
      </c>
      <c r="O397" s="338">
        <v>0</v>
      </c>
    </row>
    <row r="398" spans="1:15" ht="15">
      <c r="A398" s="24"/>
      <c r="B398" s="10"/>
      <c r="C398" s="10"/>
      <c r="D398" s="20"/>
      <c r="E398" s="10"/>
      <c r="F398" s="10"/>
      <c r="G398" s="10"/>
      <c r="H398" s="10"/>
      <c r="I398" s="25"/>
      <c r="J398" s="275" t="s">
        <v>177</v>
      </c>
      <c r="K398" s="180" t="s">
        <v>76</v>
      </c>
      <c r="L398" s="284"/>
      <c r="M398" s="269"/>
      <c r="N398" s="269"/>
      <c r="O398" s="324"/>
    </row>
    <row r="399" spans="1:15" ht="15">
      <c r="A399" s="24"/>
      <c r="B399" s="10"/>
      <c r="C399" s="10"/>
      <c r="D399" s="20"/>
      <c r="E399" s="10"/>
      <c r="F399" s="10"/>
      <c r="G399" s="10"/>
      <c r="H399" s="10"/>
      <c r="I399" s="25"/>
      <c r="J399" s="276" t="s">
        <v>190</v>
      </c>
      <c r="K399" s="263"/>
      <c r="L399" s="285"/>
      <c r="M399" s="268"/>
      <c r="N399" s="268"/>
      <c r="O399" s="325"/>
    </row>
    <row r="400" spans="1:15" ht="15">
      <c r="A400" s="24"/>
      <c r="B400" s="10"/>
      <c r="C400" s="10"/>
      <c r="D400" s="20"/>
      <c r="E400" s="10"/>
      <c r="F400" s="10"/>
      <c r="G400" s="10"/>
      <c r="H400" s="10"/>
      <c r="I400" s="25"/>
      <c r="J400" s="203">
        <v>4</v>
      </c>
      <c r="K400" s="182" t="s">
        <v>97</v>
      </c>
      <c r="L400" s="185"/>
      <c r="M400" s="231">
        <v>50000</v>
      </c>
      <c r="N400" s="231">
        <v>0</v>
      </c>
      <c r="O400" s="333">
        <v>0</v>
      </c>
    </row>
    <row r="401" spans="1:15" ht="15">
      <c r="A401" s="24"/>
      <c r="B401" s="10"/>
      <c r="C401" s="10"/>
      <c r="D401" s="20"/>
      <c r="E401" s="10"/>
      <c r="F401" s="10"/>
      <c r="G401" s="10"/>
      <c r="H401" s="10"/>
      <c r="I401" s="25"/>
      <c r="J401" s="202">
        <v>42</v>
      </c>
      <c r="K401" s="187" t="s">
        <v>235</v>
      </c>
      <c r="L401" s="190"/>
      <c r="M401" s="194">
        <v>50000</v>
      </c>
      <c r="N401" s="194">
        <v>0</v>
      </c>
      <c r="O401" s="328">
        <v>0</v>
      </c>
    </row>
    <row r="402" spans="1:15" ht="15">
      <c r="A402" s="24"/>
      <c r="B402" s="10"/>
      <c r="C402" s="10"/>
      <c r="D402" s="20"/>
      <c r="E402" s="10"/>
      <c r="F402" s="10"/>
      <c r="G402" s="10"/>
      <c r="H402" s="10"/>
      <c r="I402" s="25"/>
      <c r="J402" s="202">
        <v>421</v>
      </c>
      <c r="K402" s="192" t="s">
        <v>37</v>
      </c>
      <c r="L402" s="196"/>
      <c r="M402" s="194">
        <v>50000</v>
      </c>
      <c r="N402" s="194">
        <v>0</v>
      </c>
      <c r="O402" s="328">
        <v>0</v>
      </c>
    </row>
    <row r="403" spans="1:15" ht="15">
      <c r="A403" s="24"/>
      <c r="B403" s="10"/>
      <c r="C403" s="10"/>
      <c r="D403" s="20"/>
      <c r="E403" s="10"/>
      <c r="F403" s="10"/>
      <c r="G403" s="10"/>
      <c r="H403" s="10"/>
      <c r="I403" s="25"/>
      <c r="J403" s="202">
        <v>4214</v>
      </c>
      <c r="K403" s="187" t="s">
        <v>293</v>
      </c>
      <c r="L403" s="196"/>
      <c r="M403" s="194">
        <v>50000</v>
      </c>
      <c r="N403" s="194">
        <v>0</v>
      </c>
      <c r="O403" s="328">
        <v>0</v>
      </c>
    </row>
    <row r="404" spans="1:15" ht="15">
      <c r="A404" s="24"/>
      <c r="B404" s="10"/>
      <c r="C404" s="10"/>
      <c r="D404" s="20"/>
      <c r="E404" s="10"/>
      <c r="F404" s="10"/>
      <c r="G404" s="10"/>
      <c r="H404" s="10"/>
      <c r="I404" s="25"/>
      <c r="J404" s="273" t="s">
        <v>312</v>
      </c>
      <c r="K404" s="274"/>
      <c r="L404" s="291"/>
      <c r="M404" s="211">
        <v>140000</v>
      </c>
      <c r="N404" s="211">
        <f>SUM(N407)</f>
        <v>135945</v>
      </c>
      <c r="O404" s="338">
        <f>AVERAGE(N404/M404*100)</f>
        <v>97.10357142857143</v>
      </c>
    </row>
    <row r="405" spans="1:15" ht="15">
      <c r="A405" s="24"/>
      <c r="B405" s="10"/>
      <c r="C405" s="10"/>
      <c r="D405" s="20"/>
      <c r="E405" s="10"/>
      <c r="F405" s="10"/>
      <c r="G405" s="10"/>
      <c r="H405" s="10"/>
      <c r="I405" s="25"/>
      <c r="J405" s="275" t="s">
        <v>177</v>
      </c>
      <c r="K405" s="289" t="s">
        <v>237</v>
      </c>
      <c r="L405" s="294"/>
      <c r="M405" s="269"/>
      <c r="N405" s="269"/>
      <c r="O405" s="324"/>
    </row>
    <row r="406" spans="1:15" ht="15">
      <c r="A406" s="24"/>
      <c r="B406" s="10"/>
      <c r="C406" s="10"/>
      <c r="D406" s="20"/>
      <c r="E406" s="10"/>
      <c r="F406" s="10"/>
      <c r="G406" s="10"/>
      <c r="H406" s="10"/>
      <c r="I406" s="25"/>
      <c r="J406" s="276" t="s">
        <v>190</v>
      </c>
      <c r="K406" s="263"/>
      <c r="L406" s="285"/>
      <c r="M406" s="268"/>
      <c r="N406" s="268"/>
      <c r="O406" s="325"/>
    </row>
    <row r="407" spans="1:15" ht="15">
      <c r="A407" s="24"/>
      <c r="B407" s="10"/>
      <c r="C407" s="10"/>
      <c r="D407" s="20"/>
      <c r="E407" s="10"/>
      <c r="F407" s="10"/>
      <c r="G407" s="10"/>
      <c r="H407" s="10"/>
      <c r="I407" s="25"/>
      <c r="J407" s="203">
        <v>4</v>
      </c>
      <c r="K407" s="182" t="s">
        <v>97</v>
      </c>
      <c r="L407" s="185"/>
      <c r="M407" s="184">
        <v>140000</v>
      </c>
      <c r="N407" s="184">
        <f>SUM(N408)</f>
        <v>135945</v>
      </c>
      <c r="O407" s="339">
        <f>AVERAGE(N407/M407*100)</f>
        <v>97.10357142857143</v>
      </c>
    </row>
    <row r="408" spans="1:15" ht="15">
      <c r="A408" s="24"/>
      <c r="B408" s="10"/>
      <c r="C408" s="10"/>
      <c r="D408" s="20"/>
      <c r="E408" s="10"/>
      <c r="F408" s="10"/>
      <c r="G408" s="10"/>
      <c r="H408" s="10"/>
      <c r="I408" s="25"/>
      <c r="J408" s="199">
        <v>41</v>
      </c>
      <c r="K408" s="187" t="s">
        <v>313</v>
      </c>
      <c r="L408" s="190"/>
      <c r="M408" s="189">
        <v>140000</v>
      </c>
      <c r="N408" s="189">
        <f>SUM(N409)</f>
        <v>135945</v>
      </c>
      <c r="O408" s="339">
        <f>AVERAGE(N408/M408*100)</f>
        <v>97.10357142857143</v>
      </c>
    </row>
    <row r="409" spans="1:15" ht="15">
      <c r="A409" s="24"/>
      <c r="B409" s="10"/>
      <c r="C409" s="10"/>
      <c r="D409" s="20"/>
      <c r="E409" s="10"/>
      <c r="F409" s="10"/>
      <c r="G409" s="10"/>
      <c r="H409" s="10"/>
      <c r="I409" s="25"/>
      <c r="J409" s="199">
        <v>412</v>
      </c>
      <c r="K409" s="187" t="s">
        <v>197</v>
      </c>
      <c r="L409" s="190"/>
      <c r="M409" s="189">
        <v>140000</v>
      </c>
      <c r="N409" s="189">
        <f>SUM(N410)</f>
        <v>135945</v>
      </c>
      <c r="O409" s="339">
        <f>AVERAGE(N409/M409*100)</f>
        <v>97.10357142857143</v>
      </c>
    </row>
    <row r="410" spans="1:15" ht="15">
      <c r="A410" s="24"/>
      <c r="B410" s="10"/>
      <c r="C410" s="10"/>
      <c r="D410" s="20"/>
      <c r="E410" s="10"/>
      <c r="F410" s="10"/>
      <c r="G410" s="10"/>
      <c r="H410" s="10"/>
      <c r="I410" s="25"/>
      <c r="J410" s="199">
        <v>4126</v>
      </c>
      <c r="K410" s="187" t="s">
        <v>198</v>
      </c>
      <c r="L410" s="190"/>
      <c r="M410" s="255">
        <v>140000</v>
      </c>
      <c r="N410" s="255">
        <v>135945</v>
      </c>
      <c r="O410" s="339">
        <f>AVERAGE(N410/M410*100)</f>
        <v>97.10357142857143</v>
      </c>
    </row>
    <row r="411" spans="1:15" ht="15">
      <c r="A411" s="37"/>
      <c r="B411" s="36"/>
      <c r="C411" s="36"/>
      <c r="D411" s="36"/>
      <c r="E411" s="36"/>
      <c r="F411" s="36"/>
      <c r="G411" s="36"/>
      <c r="H411" s="36"/>
      <c r="I411" s="39"/>
      <c r="J411" s="273" t="s">
        <v>315</v>
      </c>
      <c r="K411" s="274"/>
      <c r="L411" s="291"/>
      <c r="M411" s="211">
        <v>1015000</v>
      </c>
      <c r="N411" s="211">
        <f>SUM(N414+N422)</f>
        <v>973793</v>
      </c>
      <c r="O411" s="338">
        <f>SUM(N411/M411*100)</f>
        <v>95.94019704433498</v>
      </c>
    </row>
    <row r="412" spans="1:15" ht="15">
      <c r="A412" s="37"/>
      <c r="B412" s="36"/>
      <c r="C412" s="36"/>
      <c r="D412" s="36"/>
      <c r="E412" s="36"/>
      <c r="F412" s="36"/>
      <c r="G412" s="36"/>
      <c r="H412" s="36"/>
      <c r="I412" s="39"/>
      <c r="J412" s="275" t="s">
        <v>177</v>
      </c>
      <c r="K412" s="289" t="s">
        <v>237</v>
      </c>
      <c r="L412" s="294"/>
      <c r="M412" s="269"/>
      <c r="N412" s="269"/>
      <c r="O412" s="324"/>
    </row>
    <row r="413" spans="1:15" ht="15">
      <c r="A413" s="37"/>
      <c r="B413" s="36"/>
      <c r="C413" s="36"/>
      <c r="D413" s="36"/>
      <c r="E413" s="36"/>
      <c r="F413" s="36"/>
      <c r="G413" s="36"/>
      <c r="H413" s="36"/>
      <c r="I413" s="39"/>
      <c r="J413" s="276" t="s">
        <v>194</v>
      </c>
      <c r="K413" s="263"/>
      <c r="L413" s="285"/>
      <c r="M413" s="268"/>
      <c r="N413" s="268"/>
      <c r="O413" s="325"/>
    </row>
    <row r="414" spans="1:15" ht="15">
      <c r="A414" s="37"/>
      <c r="B414" s="36"/>
      <c r="C414" s="36"/>
      <c r="D414" s="36"/>
      <c r="E414" s="36"/>
      <c r="F414" s="36"/>
      <c r="G414" s="36"/>
      <c r="H414" s="36"/>
      <c r="I414" s="39"/>
      <c r="J414" s="181">
        <v>3</v>
      </c>
      <c r="K414" s="182" t="s">
        <v>45</v>
      </c>
      <c r="L414" s="182"/>
      <c r="M414" s="237">
        <v>95000</v>
      </c>
      <c r="N414" s="237">
        <f>SUM(N415+N418)</f>
        <v>67251</v>
      </c>
      <c r="O414" s="345">
        <f>AVERAGE(N414/M414*100)</f>
        <v>70.79052631578946</v>
      </c>
    </row>
    <row r="415" spans="1:15" ht="15">
      <c r="A415" s="37"/>
      <c r="B415" s="36"/>
      <c r="C415" s="36"/>
      <c r="D415" s="36"/>
      <c r="E415" s="36"/>
      <c r="F415" s="36"/>
      <c r="G415" s="36"/>
      <c r="H415" s="36"/>
      <c r="I415" s="39"/>
      <c r="J415" s="186">
        <v>31</v>
      </c>
      <c r="K415" s="192" t="s">
        <v>23</v>
      </c>
      <c r="L415" s="192"/>
      <c r="M415" s="225">
        <v>50000</v>
      </c>
      <c r="N415" s="225">
        <f>SUM(N416)</f>
        <v>42063</v>
      </c>
      <c r="O415" s="345">
        <f>AVERAGE(N415/M415*100)</f>
        <v>84.126</v>
      </c>
    </row>
    <row r="416" spans="1:15" ht="15">
      <c r="A416" s="37"/>
      <c r="B416" s="36"/>
      <c r="C416" s="36"/>
      <c r="D416" s="36"/>
      <c r="E416" s="36"/>
      <c r="F416" s="36"/>
      <c r="G416" s="36"/>
      <c r="H416" s="36"/>
      <c r="I416" s="39"/>
      <c r="J416" s="207">
        <v>311</v>
      </c>
      <c r="K416" s="188" t="s">
        <v>94</v>
      </c>
      <c r="L416" s="208"/>
      <c r="M416" s="225">
        <v>50000</v>
      </c>
      <c r="N416" s="225">
        <f>SUM(N417)</f>
        <v>42063</v>
      </c>
      <c r="O416" s="345">
        <f>AVERAGE(N416/M416*100)</f>
        <v>84.126</v>
      </c>
    </row>
    <row r="417" spans="1:15" ht="15">
      <c r="A417" s="37"/>
      <c r="B417" s="36"/>
      <c r="C417" s="36"/>
      <c r="D417" s="36"/>
      <c r="E417" s="36"/>
      <c r="F417" s="36"/>
      <c r="G417" s="36"/>
      <c r="H417" s="36"/>
      <c r="I417" s="39"/>
      <c r="J417" s="207">
        <v>3111</v>
      </c>
      <c r="K417" s="188" t="s">
        <v>705</v>
      </c>
      <c r="L417" s="208"/>
      <c r="M417" s="225">
        <v>50000</v>
      </c>
      <c r="N417" s="225">
        <v>42063</v>
      </c>
      <c r="O417" s="345">
        <f>AVERAGE(N417/M417*100)</f>
        <v>84.126</v>
      </c>
    </row>
    <row r="418" spans="1:15" ht="15">
      <c r="A418" s="37"/>
      <c r="B418" s="36"/>
      <c r="C418" s="36"/>
      <c r="D418" s="36"/>
      <c r="E418" s="36"/>
      <c r="F418" s="36"/>
      <c r="G418" s="36"/>
      <c r="H418" s="36"/>
      <c r="I418" s="39"/>
      <c r="J418" s="207">
        <v>32</v>
      </c>
      <c r="K418" s="187" t="s">
        <v>25</v>
      </c>
      <c r="L418" s="187"/>
      <c r="M418" s="225">
        <v>45000</v>
      </c>
      <c r="N418" s="225">
        <f>SUM(N419)</f>
        <v>25188</v>
      </c>
      <c r="O418" s="345">
        <f aca="true" t="shared" si="20" ref="O418:O427">AVERAGE(N418/M418*100)</f>
        <v>55.97333333333333</v>
      </c>
    </row>
    <row r="419" spans="1:15" ht="15">
      <c r="A419" s="10"/>
      <c r="B419" s="10"/>
      <c r="C419" s="10"/>
      <c r="D419" s="20"/>
      <c r="E419" s="20"/>
      <c r="F419" s="10"/>
      <c r="G419" s="10"/>
      <c r="H419" s="10"/>
      <c r="I419" s="25"/>
      <c r="J419" s="260">
        <v>323</v>
      </c>
      <c r="K419" s="187" t="s">
        <v>28</v>
      </c>
      <c r="L419" s="187"/>
      <c r="M419" s="225">
        <v>45000</v>
      </c>
      <c r="N419" s="225">
        <f>SUM(N420+N421)</f>
        <v>25188</v>
      </c>
      <c r="O419" s="345">
        <f t="shared" si="20"/>
        <v>55.97333333333333</v>
      </c>
    </row>
    <row r="420" spans="1:15" ht="15">
      <c r="A420" s="10"/>
      <c r="B420" s="10"/>
      <c r="C420" s="10"/>
      <c r="D420" s="20"/>
      <c r="E420" s="20"/>
      <c r="F420" s="10"/>
      <c r="G420" s="10"/>
      <c r="H420" s="10"/>
      <c r="I420" s="25"/>
      <c r="J420" s="256">
        <v>3232</v>
      </c>
      <c r="K420" s="182" t="s">
        <v>101</v>
      </c>
      <c r="L420" s="182"/>
      <c r="M420" s="225">
        <v>40000</v>
      </c>
      <c r="N420" s="225">
        <v>24375</v>
      </c>
      <c r="O420" s="345">
        <f t="shared" si="20"/>
        <v>60.9375</v>
      </c>
    </row>
    <row r="421" spans="1:15" ht="15">
      <c r="A421" s="10"/>
      <c r="B421" s="10"/>
      <c r="C421" s="10"/>
      <c r="D421" s="20"/>
      <c r="E421" s="20"/>
      <c r="F421" s="10"/>
      <c r="G421" s="10"/>
      <c r="H421" s="10"/>
      <c r="I421" s="25"/>
      <c r="J421" s="256">
        <v>3233</v>
      </c>
      <c r="K421" s="182" t="s">
        <v>98</v>
      </c>
      <c r="L421" s="182"/>
      <c r="M421" s="225">
        <v>5000</v>
      </c>
      <c r="N421" s="225">
        <v>813</v>
      </c>
      <c r="O421" s="345">
        <f t="shared" si="20"/>
        <v>16.259999999999998</v>
      </c>
    </row>
    <row r="422" spans="1:15" ht="15">
      <c r="A422" s="10"/>
      <c r="B422" s="10"/>
      <c r="C422" s="10"/>
      <c r="D422" s="20"/>
      <c r="E422" s="20"/>
      <c r="F422" s="10"/>
      <c r="G422" s="10"/>
      <c r="H422" s="10"/>
      <c r="I422" s="25"/>
      <c r="J422" s="203">
        <v>4</v>
      </c>
      <c r="K422" s="182" t="s">
        <v>316</v>
      </c>
      <c r="L422" s="182"/>
      <c r="M422" s="189">
        <v>920000</v>
      </c>
      <c r="N422" s="189">
        <f>SUM(N423)</f>
        <v>906542</v>
      </c>
      <c r="O422" s="345">
        <f t="shared" si="20"/>
        <v>98.53717391304347</v>
      </c>
    </row>
    <row r="423" spans="1:15" ht="15">
      <c r="A423" s="10"/>
      <c r="B423" s="10"/>
      <c r="C423" s="10"/>
      <c r="D423" s="20"/>
      <c r="E423" s="20"/>
      <c r="F423" s="10"/>
      <c r="G423" s="10"/>
      <c r="H423" s="10"/>
      <c r="I423" s="25"/>
      <c r="J423" s="199">
        <v>42</v>
      </c>
      <c r="K423" s="187" t="s">
        <v>314</v>
      </c>
      <c r="L423" s="187"/>
      <c r="M423" s="189">
        <v>920000</v>
      </c>
      <c r="N423" s="189">
        <f>SUM(N424+N426)</f>
        <v>906542</v>
      </c>
      <c r="O423" s="345">
        <f t="shared" si="20"/>
        <v>98.53717391304347</v>
      </c>
    </row>
    <row r="424" spans="1:15" ht="15">
      <c r="A424" s="10"/>
      <c r="B424" s="10"/>
      <c r="C424" s="10"/>
      <c r="D424" s="20"/>
      <c r="E424" s="20"/>
      <c r="F424" s="10"/>
      <c r="G424" s="10"/>
      <c r="H424" s="10"/>
      <c r="I424" s="25"/>
      <c r="J424" s="199">
        <v>421</v>
      </c>
      <c r="K424" s="187" t="s">
        <v>37</v>
      </c>
      <c r="L424" s="187"/>
      <c r="M424" s="189">
        <v>900000</v>
      </c>
      <c r="N424" s="189">
        <f>SUM(N425)</f>
        <v>879417</v>
      </c>
      <c r="O424" s="345">
        <f t="shared" si="20"/>
        <v>97.71300000000001</v>
      </c>
    </row>
    <row r="425" spans="1:15" ht="15">
      <c r="A425" s="10"/>
      <c r="B425" s="10"/>
      <c r="C425" s="10"/>
      <c r="D425" s="20"/>
      <c r="E425" s="20"/>
      <c r="F425" s="10"/>
      <c r="G425" s="10"/>
      <c r="H425" s="10"/>
      <c r="I425" s="25"/>
      <c r="J425" s="202">
        <v>4214</v>
      </c>
      <c r="K425" s="182" t="s">
        <v>390</v>
      </c>
      <c r="L425" s="182"/>
      <c r="M425" s="194">
        <v>900000</v>
      </c>
      <c r="N425" s="194">
        <v>879417</v>
      </c>
      <c r="O425" s="345">
        <f t="shared" si="20"/>
        <v>97.71300000000001</v>
      </c>
    </row>
    <row r="426" spans="1:15" ht="15">
      <c r="A426" s="37"/>
      <c r="B426" s="36"/>
      <c r="C426" s="36"/>
      <c r="D426" s="36"/>
      <c r="E426" s="36"/>
      <c r="F426" s="36"/>
      <c r="G426" s="36"/>
      <c r="H426" s="36"/>
      <c r="I426" s="39"/>
      <c r="J426" s="202">
        <v>426</v>
      </c>
      <c r="K426" s="182" t="s">
        <v>40</v>
      </c>
      <c r="L426" s="185"/>
      <c r="M426" s="194">
        <v>20000</v>
      </c>
      <c r="N426" s="194">
        <f>SUM(N427)</f>
        <v>27125</v>
      </c>
      <c r="O426" s="345">
        <f t="shared" si="20"/>
        <v>135.625</v>
      </c>
    </row>
    <row r="427" spans="1:15" ht="15">
      <c r="A427" s="37"/>
      <c r="B427" s="36"/>
      <c r="C427" s="36"/>
      <c r="D427" s="36"/>
      <c r="E427" s="36"/>
      <c r="F427" s="36"/>
      <c r="G427" s="36"/>
      <c r="H427" s="36"/>
      <c r="I427" s="39"/>
      <c r="J427" s="202">
        <v>4264</v>
      </c>
      <c r="K427" s="187" t="s">
        <v>388</v>
      </c>
      <c r="L427" s="315"/>
      <c r="M427" s="194">
        <v>20000</v>
      </c>
      <c r="N427" s="194">
        <v>27125</v>
      </c>
      <c r="O427" s="345">
        <f t="shared" si="20"/>
        <v>135.625</v>
      </c>
    </row>
    <row r="428" spans="1:15" ht="15">
      <c r="A428" s="10"/>
      <c r="B428" s="10"/>
      <c r="C428" s="10"/>
      <c r="D428" s="20"/>
      <c r="E428" s="20"/>
      <c r="F428" s="10"/>
      <c r="G428" s="10"/>
      <c r="H428" s="10"/>
      <c r="I428" s="21"/>
      <c r="J428" s="273" t="s">
        <v>317</v>
      </c>
      <c r="K428" s="274"/>
      <c r="L428" s="291"/>
      <c r="M428" s="211">
        <v>70000</v>
      </c>
      <c r="N428" s="211">
        <f>SUM(N431)</f>
        <v>43750</v>
      </c>
      <c r="O428" s="338">
        <f>AVERAGE(N428/M428*100)</f>
        <v>62.5</v>
      </c>
    </row>
    <row r="429" spans="1:15" ht="15">
      <c r="A429" s="10"/>
      <c r="B429" s="10"/>
      <c r="C429" s="10"/>
      <c r="D429" s="20"/>
      <c r="E429" s="20"/>
      <c r="F429" s="10"/>
      <c r="G429" s="10"/>
      <c r="H429" s="10"/>
      <c r="I429" s="21"/>
      <c r="J429" s="275" t="s">
        <v>177</v>
      </c>
      <c r="K429" s="289" t="s">
        <v>76</v>
      </c>
      <c r="L429" s="294"/>
      <c r="M429" s="269"/>
      <c r="N429" s="269"/>
      <c r="O429" s="324"/>
    </row>
    <row r="430" spans="1:15" ht="15">
      <c r="A430" s="10"/>
      <c r="B430" s="10"/>
      <c r="C430" s="10"/>
      <c r="D430" s="20"/>
      <c r="E430" s="20"/>
      <c r="F430" s="10"/>
      <c r="G430" s="10"/>
      <c r="H430" s="10"/>
      <c r="I430" s="21"/>
      <c r="J430" s="276" t="s">
        <v>194</v>
      </c>
      <c r="K430" s="263"/>
      <c r="L430" s="285"/>
      <c r="M430" s="268"/>
      <c r="N430" s="268"/>
      <c r="O430" s="325"/>
    </row>
    <row r="431" spans="1:15" ht="15">
      <c r="A431" s="10"/>
      <c r="B431" s="10"/>
      <c r="C431" s="10"/>
      <c r="D431" s="20"/>
      <c r="E431" s="20"/>
      <c r="F431" s="10"/>
      <c r="G431" s="10"/>
      <c r="H431" s="10"/>
      <c r="I431" s="21"/>
      <c r="J431" s="181">
        <v>4</v>
      </c>
      <c r="K431" s="182" t="s">
        <v>308</v>
      </c>
      <c r="L431" s="182"/>
      <c r="M431" s="237">
        <v>70000</v>
      </c>
      <c r="N431" s="237">
        <f>SUM(N432)</f>
        <v>43750</v>
      </c>
      <c r="O431" s="345">
        <f>AVERAGE(N431/M431*100)</f>
        <v>62.5</v>
      </c>
    </row>
    <row r="432" spans="1:15" ht="15">
      <c r="A432" s="10"/>
      <c r="B432" s="10"/>
      <c r="C432" s="10"/>
      <c r="D432" s="20"/>
      <c r="E432" s="20"/>
      <c r="F432" s="10"/>
      <c r="G432" s="10"/>
      <c r="H432" s="10"/>
      <c r="I432" s="21"/>
      <c r="J432" s="186">
        <v>42</v>
      </c>
      <c r="K432" s="187" t="s">
        <v>318</v>
      </c>
      <c r="L432" s="187"/>
      <c r="M432" s="225">
        <v>70000</v>
      </c>
      <c r="N432" s="225">
        <f>SUM(N433)</f>
        <v>43750</v>
      </c>
      <c r="O432" s="345">
        <f>AVERAGE(N432/M432*100)</f>
        <v>62.5</v>
      </c>
    </row>
    <row r="433" spans="1:15" ht="15">
      <c r="A433" s="10"/>
      <c r="B433" s="10"/>
      <c r="C433" s="10"/>
      <c r="D433" s="20"/>
      <c r="E433" s="20"/>
      <c r="F433" s="10"/>
      <c r="G433" s="10"/>
      <c r="H433" s="10"/>
      <c r="I433" s="21"/>
      <c r="J433" s="191">
        <v>426</v>
      </c>
      <c r="K433" s="192" t="s">
        <v>197</v>
      </c>
      <c r="L433" s="192"/>
      <c r="M433" s="225">
        <v>70000</v>
      </c>
      <c r="N433" s="225">
        <f>SUM(N434)</f>
        <v>43750</v>
      </c>
      <c r="O433" s="345">
        <f>AVERAGE(N433/M433*100)</f>
        <v>62.5</v>
      </c>
    </row>
    <row r="434" spans="1:15" ht="15">
      <c r="A434" s="10"/>
      <c r="B434" s="10"/>
      <c r="C434" s="10"/>
      <c r="D434" s="20"/>
      <c r="E434" s="20"/>
      <c r="F434" s="10"/>
      <c r="G434" s="10"/>
      <c r="H434" s="10"/>
      <c r="I434" s="21"/>
      <c r="J434" s="191">
        <v>4263</v>
      </c>
      <c r="K434" s="192" t="s">
        <v>389</v>
      </c>
      <c r="L434" s="192"/>
      <c r="M434" s="316">
        <v>70000</v>
      </c>
      <c r="N434" s="316">
        <v>43750</v>
      </c>
      <c r="O434" s="345">
        <f>AVERAGE(N434/M434*100)</f>
        <v>62.5</v>
      </c>
    </row>
    <row r="435" spans="1:15" ht="15">
      <c r="A435" s="10"/>
      <c r="B435" s="10"/>
      <c r="C435" s="10"/>
      <c r="D435" s="20"/>
      <c r="E435" s="20"/>
      <c r="F435" s="10"/>
      <c r="G435" s="10"/>
      <c r="H435" s="10"/>
      <c r="I435" s="21"/>
      <c r="J435" s="273" t="s">
        <v>319</v>
      </c>
      <c r="K435" s="274"/>
      <c r="L435" s="291"/>
      <c r="M435" s="211">
        <v>30000</v>
      </c>
      <c r="N435" s="211">
        <f>SUM(N438)</f>
        <v>12500</v>
      </c>
      <c r="O435" s="338">
        <f>AVERAGE(N435/M435*100)</f>
        <v>41.66666666666667</v>
      </c>
    </row>
    <row r="436" spans="1:15" ht="15">
      <c r="A436" s="10"/>
      <c r="B436" s="10"/>
      <c r="C436" s="10"/>
      <c r="D436" s="20"/>
      <c r="E436" s="20"/>
      <c r="F436" s="10"/>
      <c r="G436" s="10"/>
      <c r="H436" s="10"/>
      <c r="I436" s="21"/>
      <c r="J436" s="275" t="s">
        <v>177</v>
      </c>
      <c r="K436" s="289" t="s">
        <v>237</v>
      </c>
      <c r="L436" s="290"/>
      <c r="M436" s="269"/>
      <c r="N436" s="269"/>
      <c r="O436" s="324"/>
    </row>
    <row r="437" spans="1:15" ht="15">
      <c r="A437" s="10"/>
      <c r="B437" s="10"/>
      <c r="C437" s="10"/>
      <c r="D437" s="20"/>
      <c r="E437" s="20"/>
      <c r="F437" s="10"/>
      <c r="G437" s="10"/>
      <c r="H437" s="10"/>
      <c r="I437" s="21"/>
      <c r="J437" s="276" t="s">
        <v>190</v>
      </c>
      <c r="K437" s="263"/>
      <c r="L437" s="285"/>
      <c r="M437" s="268"/>
      <c r="N437" s="268"/>
      <c r="O437" s="325"/>
    </row>
    <row r="438" spans="1:15" ht="15">
      <c r="A438" s="10"/>
      <c r="B438" s="10"/>
      <c r="C438" s="10"/>
      <c r="D438" s="20"/>
      <c r="E438" s="20"/>
      <c r="F438" s="10"/>
      <c r="G438" s="10"/>
      <c r="H438" s="10"/>
      <c r="I438" s="21"/>
      <c r="J438" s="203">
        <v>4</v>
      </c>
      <c r="K438" s="182" t="s">
        <v>316</v>
      </c>
      <c r="L438" s="182"/>
      <c r="M438" s="184">
        <v>30000</v>
      </c>
      <c r="N438" s="184">
        <f>SUM(N439)</f>
        <v>12500</v>
      </c>
      <c r="O438" s="345">
        <f>AVERAGE(N438/M438*100)</f>
        <v>41.66666666666667</v>
      </c>
    </row>
    <row r="439" spans="1:15" ht="15">
      <c r="A439" s="10"/>
      <c r="B439" s="10"/>
      <c r="C439" s="10"/>
      <c r="D439" s="20"/>
      <c r="E439" s="20"/>
      <c r="F439" s="10"/>
      <c r="G439" s="10"/>
      <c r="H439" s="10"/>
      <c r="I439" s="21"/>
      <c r="J439" s="203">
        <v>41</v>
      </c>
      <c r="K439" s="187" t="s">
        <v>85</v>
      </c>
      <c r="L439" s="187"/>
      <c r="M439" s="189">
        <v>30000</v>
      </c>
      <c r="N439" s="189">
        <f>SUM(N440)</f>
        <v>12500</v>
      </c>
      <c r="O439" s="345">
        <f>AVERAGE(N439/M439*100)</f>
        <v>41.66666666666667</v>
      </c>
    </row>
    <row r="440" spans="1:15" ht="15">
      <c r="A440" s="10"/>
      <c r="B440" s="10"/>
      <c r="C440" s="10"/>
      <c r="D440" s="20"/>
      <c r="E440" s="20"/>
      <c r="F440" s="10"/>
      <c r="G440" s="10"/>
      <c r="H440" s="10"/>
      <c r="I440" s="21"/>
      <c r="J440" s="216">
        <v>412</v>
      </c>
      <c r="K440" s="192" t="s">
        <v>197</v>
      </c>
      <c r="L440" s="192"/>
      <c r="M440" s="189">
        <v>30000</v>
      </c>
      <c r="N440" s="189">
        <f>SUM(N441)</f>
        <v>12500</v>
      </c>
      <c r="O440" s="345">
        <f>AVERAGE(N440/M440*100)</f>
        <v>41.66666666666667</v>
      </c>
    </row>
    <row r="441" spans="1:15" ht="15">
      <c r="A441" s="10"/>
      <c r="B441" s="10"/>
      <c r="C441" s="10"/>
      <c r="D441" s="20"/>
      <c r="E441" s="20"/>
      <c r="F441" s="10"/>
      <c r="G441" s="10"/>
      <c r="H441" s="10"/>
      <c r="I441" s="21"/>
      <c r="J441" s="199">
        <v>4126</v>
      </c>
      <c r="K441" s="192" t="s">
        <v>198</v>
      </c>
      <c r="L441" s="192"/>
      <c r="M441" s="194">
        <v>30000</v>
      </c>
      <c r="N441" s="194">
        <v>12500</v>
      </c>
      <c r="O441" s="345">
        <f>AVERAGE(N441/M441*100)</f>
        <v>41.66666666666667</v>
      </c>
    </row>
    <row r="442" spans="1:15" ht="15">
      <c r="A442" s="10"/>
      <c r="B442" s="10"/>
      <c r="C442" s="10"/>
      <c r="D442" s="20"/>
      <c r="E442" s="20"/>
      <c r="F442" s="10"/>
      <c r="G442" s="10"/>
      <c r="H442" s="10"/>
      <c r="I442" s="21"/>
      <c r="J442" s="296" t="s">
        <v>370</v>
      </c>
      <c r="K442" s="274"/>
      <c r="L442" s="274"/>
      <c r="M442" s="211">
        <v>130000</v>
      </c>
      <c r="N442" s="211">
        <f>SUM(N445)</f>
        <v>109125</v>
      </c>
      <c r="O442" s="338">
        <f>AVERAGE(N442/M442*100)</f>
        <v>83.9423076923077</v>
      </c>
    </row>
    <row r="443" spans="1:15" ht="15">
      <c r="A443" s="10"/>
      <c r="B443" s="10"/>
      <c r="C443" s="10"/>
      <c r="D443" s="20"/>
      <c r="E443" s="20"/>
      <c r="F443" s="10"/>
      <c r="G443" s="10"/>
      <c r="H443" s="10"/>
      <c r="I443" s="21"/>
      <c r="J443" s="275" t="s">
        <v>177</v>
      </c>
      <c r="K443" s="180" t="s">
        <v>320</v>
      </c>
      <c r="L443" s="180"/>
      <c r="M443" s="269"/>
      <c r="N443" s="269"/>
      <c r="O443" s="324"/>
    </row>
    <row r="444" spans="1:15" ht="15">
      <c r="A444" s="10"/>
      <c r="B444" s="10"/>
      <c r="C444" s="10"/>
      <c r="D444" s="20"/>
      <c r="E444" s="20"/>
      <c r="F444" s="10"/>
      <c r="G444" s="10"/>
      <c r="H444" s="10"/>
      <c r="I444" s="21"/>
      <c r="J444" s="276" t="s">
        <v>190</v>
      </c>
      <c r="K444" s="263"/>
      <c r="L444" s="263"/>
      <c r="M444" s="268"/>
      <c r="N444" s="268"/>
      <c r="O444" s="325"/>
    </row>
    <row r="445" spans="1:15" ht="15">
      <c r="A445" s="10"/>
      <c r="B445" s="10"/>
      <c r="C445" s="10"/>
      <c r="D445" s="20"/>
      <c r="E445" s="20"/>
      <c r="F445" s="10"/>
      <c r="G445" s="10"/>
      <c r="H445" s="10"/>
      <c r="I445" s="21"/>
      <c r="J445" s="203">
        <v>4</v>
      </c>
      <c r="K445" s="182" t="s">
        <v>321</v>
      </c>
      <c r="L445" s="182"/>
      <c r="M445" s="184">
        <v>130000</v>
      </c>
      <c r="N445" s="184">
        <f>SUM(N446)</f>
        <v>109125</v>
      </c>
      <c r="O445" s="328">
        <f>AVERAGE(N445/M445*100)</f>
        <v>83.9423076923077</v>
      </c>
    </row>
    <row r="446" spans="1:15" ht="15">
      <c r="A446" s="10"/>
      <c r="B446" s="10"/>
      <c r="C446" s="10"/>
      <c r="D446" s="20"/>
      <c r="E446" s="20"/>
      <c r="F446" s="10"/>
      <c r="G446" s="10"/>
      <c r="H446" s="10"/>
      <c r="I446" s="21"/>
      <c r="J446" s="203">
        <v>42</v>
      </c>
      <c r="K446" s="187" t="s">
        <v>322</v>
      </c>
      <c r="L446" s="187"/>
      <c r="M446" s="189">
        <v>130000</v>
      </c>
      <c r="N446" s="189">
        <f>SUM(N447)</f>
        <v>109125</v>
      </c>
      <c r="O446" s="328">
        <f>AVERAGE(N446/M446*100)</f>
        <v>83.9423076923077</v>
      </c>
    </row>
    <row r="447" spans="1:15" ht="15">
      <c r="A447" s="10"/>
      <c r="B447" s="10"/>
      <c r="C447" s="10"/>
      <c r="D447" s="20"/>
      <c r="E447" s="20"/>
      <c r="F447" s="10"/>
      <c r="G447" s="10"/>
      <c r="H447" s="10"/>
      <c r="I447" s="21"/>
      <c r="J447" s="203">
        <v>426</v>
      </c>
      <c r="K447" s="187" t="s">
        <v>197</v>
      </c>
      <c r="L447" s="187"/>
      <c r="M447" s="189">
        <v>130000</v>
      </c>
      <c r="N447" s="189">
        <f>SUM(N448)</f>
        <v>109125</v>
      </c>
      <c r="O447" s="328">
        <f>AVERAGE(N447/M447*100)</f>
        <v>83.9423076923077</v>
      </c>
    </row>
    <row r="448" spans="1:15" ht="15">
      <c r="A448" s="10"/>
      <c r="B448" s="10"/>
      <c r="C448" s="10"/>
      <c r="D448" s="20"/>
      <c r="E448" s="20"/>
      <c r="F448" s="10"/>
      <c r="G448" s="10"/>
      <c r="H448" s="10"/>
      <c r="I448" s="21"/>
      <c r="J448" s="199">
        <v>4264</v>
      </c>
      <c r="K448" s="187" t="s">
        <v>388</v>
      </c>
      <c r="L448" s="192"/>
      <c r="M448" s="194">
        <v>130000</v>
      </c>
      <c r="N448" s="194">
        <v>109125</v>
      </c>
      <c r="O448" s="328">
        <f>AVERAGE(N448/M448*100)</f>
        <v>83.9423076923077</v>
      </c>
    </row>
    <row r="449" spans="1:15" ht="15">
      <c r="A449" s="10"/>
      <c r="B449" s="10"/>
      <c r="C449" s="10"/>
      <c r="D449" s="20"/>
      <c r="E449" s="20"/>
      <c r="F449" s="10"/>
      <c r="G449" s="10"/>
      <c r="H449" s="10"/>
      <c r="I449" s="21"/>
      <c r="J449" s="296" t="s">
        <v>371</v>
      </c>
      <c r="K449" s="274"/>
      <c r="L449" s="274"/>
      <c r="M449" s="211">
        <v>20000</v>
      </c>
      <c r="N449" s="211">
        <v>0</v>
      </c>
      <c r="O449" s="338">
        <v>0</v>
      </c>
    </row>
    <row r="450" spans="1:15" ht="15">
      <c r="A450" s="10"/>
      <c r="B450" s="10"/>
      <c r="C450" s="10"/>
      <c r="D450" s="20"/>
      <c r="E450" s="20"/>
      <c r="F450" s="10"/>
      <c r="G450" s="10"/>
      <c r="H450" s="10"/>
      <c r="I450" s="21"/>
      <c r="J450" s="433" t="s">
        <v>710</v>
      </c>
      <c r="K450" s="180"/>
      <c r="L450" s="180"/>
      <c r="M450" s="269"/>
      <c r="N450" s="269"/>
      <c r="O450" s="324"/>
    </row>
    <row r="451" spans="1:15" ht="15">
      <c r="A451" s="10"/>
      <c r="B451" s="10"/>
      <c r="C451" s="10"/>
      <c r="D451" s="20"/>
      <c r="E451" s="20"/>
      <c r="F451" s="10"/>
      <c r="G451" s="10"/>
      <c r="H451" s="10"/>
      <c r="I451" s="21"/>
      <c r="J451" s="276" t="s">
        <v>190</v>
      </c>
      <c r="K451" s="263"/>
      <c r="L451" s="263"/>
      <c r="M451" s="268"/>
      <c r="N451" s="268"/>
      <c r="O451" s="325"/>
    </row>
    <row r="452" spans="1:15" ht="15">
      <c r="A452" s="10"/>
      <c r="B452" s="10"/>
      <c r="C452" s="10"/>
      <c r="D452" s="20"/>
      <c r="E452" s="20"/>
      <c r="F452" s="10"/>
      <c r="G452" s="10"/>
      <c r="H452" s="10"/>
      <c r="I452" s="21"/>
      <c r="J452" s="256">
        <v>4</v>
      </c>
      <c r="K452" s="271" t="s">
        <v>321</v>
      </c>
      <c r="L452" s="271"/>
      <c r="M452" s="237">
        <v>20000</v>
      </c>
      <c r="N452" s="237">
        <v>0</v>
      </c>
      <c r="O452" s="335">
        <v>0</v>
      </c>
    </row>
    <row r="453" spans="1:15" ht="15">
      <c r="A453" s="10"/>
      <c r="B453" s="10"/>
      <c r="C453" s="10"/>
      <c r="D453" s="20"/>
      <c r="E453" s="20"/>
      <c r="F453" s="10"/>
      <c r="G453" s="10"/>
      <c r="H453" s="10"/>
      <c r="I453" s="21"/>
      <c r="J453" s="203">
        <v>42</v>
      </c>
      <c r="K453" s="187" t="s">
        <v>322</v>
      </c>
      <c r="L453" s="187"/>
      <c r="M453" s="189">
        <v>20000</v>
      </c>
      <c r="N453" s="189">
        <v>0</v>
      </c>
      <c r="O453" s="327">
        <v>0</v>
      </c>
    </row>
    <row r="454" spans="1:15" ht="15">
      <c r="A454" s="10"/>
      <c r="B454" s="10"/>
      <c r="C454" s="10"/>
      <c r="D454" s="20"/>
      <c r="E454" s="20"/>
      <c r="F454" s="10"/>
      <c r="G454" s="10"/>
      <c r="H454" s="10"/>
      <c r="I454" s="21"/>
      <c r="J454" s="203">
        <v>426</v>
      </c>
      <c r="K454" s="187" t="s">
        <v>197</v>
      </c>
      <c r="L454" s="187"/>
      <c r="M454" s="189">
        <v>20000</v>
      </c>
      <c r="N454" s="189">
        <v>0</v>
      </c>
      <c r="O454" s="327">
        <v>0</v>
      </c>
    </row>
    <row r="455" spans="1:15" ht="15">
      <c r="A455" s="10"/>
      <c r="B455" s="10"/>
      <c r="C455" s="10"/>
      <c r="D455" s="20"/>
      <c r="E455" s="20"/>
      <c r="F455" s="10"/>
      <c r="G455" s="10"/>
      <c r="H455" s="10"/>
      <c r="I455" s="21"/>
      <c r="J455" s="203">
        <v>4264</v>
      </c>
      <c r="K455" s="187" t="s">
        <v>388</v>
      </c>
      <c r="L455" s="187"/>
      <c r="M455" s="189">
        <v>20000</v>
      </c>
      <c r="N455" s="189">
        <v>0</v>
      </c>
      <c r="O455" s="327">
        <v>0</v>
      </c>
    </row>
    <row r="456" spans="1:15" ht="15">
      <c r="A456" s="10"/>
      <c r="B456" s="10"/>
      <c r="C456" s="10"/>
      <c r="D456" s="20"/>
      <c r="E456" s="20"/>
      <c r="F456" s="10"/>
      <c r="G456" s="10"/>
      <c r="H456" s="10"/>
      <c r="I456" s="21"/>
      <c r="J456" s="563" t="s">
        <v>203</v>
      </c>
      <c r="K456" s="563"/>
      <c r="L456" s="563"/>
      <c r="M456" s="205">
        <v>580000</v>
      </c>
      <c r="N456" s="205">
        <f>SUM(N457+N464+N471)</f>
        <v>613300</v>
      </c>
      <c r="O456" s="332">
        <f>SUM(N456/M456*100)</f>
        <v>105.74137931034483</v>
      </c>
    </row>
    <row r="457" spans="1:15" ht="15">
      <c r="A457" s="10"/>
      <c r="B457" s="10"/>
      <c r="C457" s="10"/>
      <c r="D457" s="20"/>
      <c r="E457" s="20"/>
      <c r="F457" s="10"/>
      <c r="G457" s="10"/>
      <c r="H457" s="10"/>
      <c r="I457" s="21"/>
      <c r="J457" s="274" t="s">
        <v>347</v>
      </c>
      <c r="K457" s="274"/>
      <c r="L457" s="274"/>
      <c r="M457" s="211">
        <v>130000</v>
      </c>
      <c r="N457" s="211">
        <f>SUM(N460)</f>
        <v>125000</v>
      </c>
      <c r="O457" s="338">
        <f>AVERAGE(N457/M457*100)</f>
        <v>96.15384615384616</v>
      </c>
    </row>
    <row r="458" spans="1:15" ht="15">
      <c r="A458" s="10"/>
      <c r="B458" s="10"/>
      <c r="C458" s="10"/>
      <c r="D458" s="20"/>
      <c r="E458" s="20"/>
      <c r="F458" s="10"/>
      <c r="G458" s="10"/>
      <c r="H458" s="10"/>
      <c r="I458" s="21"/>
      <c r="J458" s="278" t="s">
        <v>78</v>
      </c>
      <c r="K458" s="180" t="s">
        <v>272</v>
      </c>
      <c r="L458" s="180"/>
      <c r="M458" s="269"/>
      <c r="N458" s="269"/>
      <c r="O458" s="324"/>
    </row>
    <row r="459" spans="1:15" ht="15">
      <c r="A459" s="10"/>
      <c r="B459" s="10"/>
      <c r="C459" s="10"/>
      <c r="D459" s="20"/>
      <c r="E459" s="20"/>
      <c r="F459" s="10"/>
      <c r="G459" s="10"/>
      <c r="H459" s="10"/>
      <c r="I459" s="21"/>
      <c r="J459" s="280" t="s">
        <v>204</v>
      </c>
      <c r="K459" s="263"/>
      <c r="L459" s="263"/>
      <c r="M459" s="264"/>
      <c r="N459" s="264"/>
      <c r="O459" s="330"/>
    </row>
    <row r="460" spans="1:15" ht="15">
      <c r="A460" s="10"/>
      <c r="B460" s="10"/>
      <c r="C460" s="10"/>
      <c r="D460" s="20"/>
      <c r="E460" s="20"/>
      <c r="F460" s="10"/>
      <c r="G460" s="10"/>
      <c r="H460" s="10"/>
      <c r="I460" s="21"/>
      <c r="J460" s="181">
        <v>4</v>
      </c>
      <c r="K460" s="182" t="s">
        <v>97</v>
      </c>
      <c r="L460" s="182"/>
      <c r="M460" s="184">
        <v>130000</v>
      </c>
      <c r="N460" s="184">
        <f>SUM(N461)</f>
        <v>125000</v>
      </c>
      <c r="O460" s="353">
        <f>AVERAGE(N460/M460*100)</f>
        <v>96.15384615384616</v>
      </c>
    </row>
    <row r="461" spans="1:15" ht="15">
      <c r="A461" s="10"/>
      <c r="B461" s="10"/>
      <c r="C461" s="10"/>
      <c r="D461" s="20"/>
      <c r="E461" s="20"/>
      <c r="F461" s="10"/>
      <c r="G461" s="10"/>
      <c r="H461" s="10"/>
      <c r="I461" s="21"/>
      <c r="J461" s="186">
        <v>41</v>
      </c>
      <c r="K461" s="187" t="s">
        <v>85</v>
      </c>
      <c r="L461" s="187"/>
      <c r="M461" s="189">
        <v>130000</v>
      </c>
      <c r="N461" s="189">
        <f>SUM(N462)</f>
        <v>125000</v>
      </c>
      <c r="O461" s="353">
        <f>AVERAGE(N461/M461*100)</f>
        <v>96.15384615384616</v>
      </c>
    </row>
    <row r="462" spans="1:15" ht="15">
      <c r="A462" s="10"/>
      <c r="B462" s="10"/>
      <c r="C462" s="10"/>
      <c r="D462" s="20"/>
      <c r="E462" s="20"/>
      <c r="F462" s="10"/>
      <c r="G462" s="10"/>
      <c r="H462" s="10"/>
      <c r="I462" s="21"/>
      <c r="J462" s="191">
        <v>412</v>
      </c>
      <c r="K462" s="192" t="s">
        <v>197</v>
      </c>
      <c r="L462" s="192"/>
      <c r="M462" s="189">
        <v>130000</v>
      </c>
      <c r="N462" s="189">
        <f>SUM(N463)</f>
        <v>125000</v>
      </c>
      <c r="O462" s="353">
        <f>AVERAGE(N462/M462*100)</f>
        <v>96.15384615384616</v>
      </c>
    </row>
    <row r="463" spans="1:15" ht="15">
      <c r="A463" s="10"/>
      <c r="B463" s="10"/>
      <c r="C463" s="10"/>
      <c r="D463" s="20"/>
      <c r="E463" s="20"/>
      <c r="F463" s="10"/>
      <c r="G463" s="10"/>
      <c r="H463" s="10"/>
      <c r="I463" s="21"/>
      <c r="J463" s="186">
        <v>4126</v>
      </c>
      <c r="K463" s="187" t="s">
        <v>198</v>
      </c>
      <c r="L463" s="187"/>
      <c r="M463" s="189">
        <v>130000</v>
      </c>
      <c r="N463" s="189">
        <v>125000</v>
      </c>
      <c r="O463" s="353">
        <f>AVERAGE(N463/M463*100)</f>
        <v>96.15384615384616</v>
      </c>
    </row>
    <row r="464" spans="1:15" ht="15">
      <c r="A464" s="10"/>
      <c r="B464" s="10"/>
      <c r="C464" s="10"/>
      <c r="D464" s="20"/>
      <c r="E464" s="20"/>
      <c r="F464" s="10"/>
      <c r="G464" s="10"/>
      <c r="H464" s="10"/>
      <c r="I464" s="21"/>
      <c r="J464" s="286" t="s">
        <v>323</v>
      </c>
      <c r="K464" s="197"/>
      <c r="L464" s="197"/>
      <c r="M464" s="235">
        <v>370000</v>
      </c>
      <c r="N464" s="235">
        <f>SUM(N467)</f>
        <v>385425</v>
      </c>
      <c r="O464" s="337">
        <f>AVERAGE(N464/M464*100)</f>
        <v>104.16891891891893</v>
      </c>
    </row>
    <row r="465" spans="1:15" ht="15">
      <c r="A465" s="10"/>
      <c r="B465" s="10"/>
      <c r="C465" s="10"/>
      <c r="D465" s="20"/>
      <c r="E465" s="20"/>
      <c r="F465" s="10"/>
      <c r="G465" s="10"/>
      <c r="H465" s="10"/>
      <c r="I465" s="21"/>
      <c r="J465" s="275" t="s">
        <v>158</v>
      </c>
      <c r="K465" s="180" t="s">
        <v>237</v>
      </c>
      <c r="L465" s="284"/>
      <c r="M465" s="269"/>
      <c r="N465" s="269"/>
      <c r="O465" s="324"/>
    </row>
    <row r="466" spans="1:15" ht="15">
      <c r="A466" s="10"/>
      <c r="B466" s="10"/>
      <c r="C466" s="10"/>
      <c r="D466" s="20"/>
      <c r="E466" s="20"/>
      <c r="F466" s="10"/>
      <c r="G466" s="10"/>
      <c r="H466" s="10"/>
      <c r="I466" s="21"/>
      <c r="J466" s="276" t="s">
        <v>204</v>
      </c>
      <c r="K466" s="263"/>
      <c r="L466" s="285"/>
      <c r="M466" s="264"/>
      <c r="N466" s="264"/>
      <c r="O466" s="330"/>
    </row>
    <row r="467" spans="1:15" ht="15">
      <c r="A467" s="10"/>
      <c r="B467" s="10"/>
      <c r="C467" s="10"/>
      <c r="D467" s="20"/>
      <c r="E467" s="20"/>
      <c r="F467" s="10"/>
      <c r="G467" s="10"/>
      <c r="H467" s="10"/>
      <c r="I467" s="21"/>
      <c r="J467" s="181">
        <v>3</v>
      </c>
      <c r="K467" s="182" t="s">
        <v>45</v>
      </c>
      <c r="L467" s="182"/>
      <c r="M467" s="231">
        <v>370000</v>
      </c>
      <c r="N467" s="231">
        <f>SUM(N468)</f>
        <v>385425</v>
      </c>
      <c r="O467" s="345">
        <f>AVERAGE(N467/M467*100)</f>
        <v>104.16891891891893</v>
      </c>
    </row>
    <row r="468" spans="1:15" ht="15">
      <c r="A468" s="10"/>
      <c r="B468" s="10"/>
      <c r="C468" s="10"/>
      <c r="D468" s="20"/>
      <c r="E468" s="20"/>
      <c r="F468" s="10"/>
      <c r="G468" s="10"/>
      <c r="H468" s="10"/>
      <c r="I468" s="21"/>
      <c r="J468" s="202">
        <v>32</v>
      </c>
      <c r="K468" s="187" t="s">
        <v>25</v>
      </c>
      <c r="L468" s="187"/>
      <c r="M468" s="194">
        <v>370000</v>
      </c>
      <c r="N468" s="194">
        <f>SUM(N469)</f>
        <v>385425</v>
      </c>
      <c r="O468" s="345">
        <f>AVERAGE(N468/M468*100)</f>
        <v>104.16891891891893</v>
      </c>
    </row>
    <row r="469" spans="1:15" ht="15">
      <c r="A469" s="10"/>
      <c r="B469" s="10"/>
      <c r="C469" s="10"/>
      <c r="D469" s="20"/>
      <c r="E469" s="20"/>
      <c r="F469" s="10"/>
      <c r="G469" s="10"/>
      <c r="H469" s="10"/>
      <c r="I469" s="21"/>
      <c r="J469" s="202">
        <v>323</v>
      </c>
      <c r="K469" s="187" t="s">
        <v>28</v>
      </c>
      <c r="L469" s="187"/>
      <c r="M469" s="194">
        <v>370000</v>
      </c>
      <c r="N469" s="194">
        <f>SUM(N470)</f>
        <v>385425</v>
      </c>
      <c r="O469" s="345">
        <f>AVERAGE(N469/M469*100)</f>
        <v>104.16891891891893</v>
      </c>
    </row>
    <row r="470" spans="1:15" ht="15">
      <c r="A470" s="10"/>
      <c r="B470" s="10"/>
      <c r="C470" s="10"/>
      <c r="D470" s="20"/>
      <c r="E470" s="20"/>
      <c r="F470" s="10"/>
      <c r="G470" s="10"/>
      <c r="H470" s="10"/>
      <c r="I470" s="21"/>
      <c r="J470" s="202">
        <v>3234</v>
      </c>
      <c r="K470" s="192" t="s">
        <v>377</v>
      </c>
      <c r="L470" s="192"/>
      <c r="M470" s="194">
        <v>370000</v>
      </c>
      <c r="N470" s="194">
        <v>385425</v>
      </c>
      <c r="O470" s="345">
        <f>AVERAGE(N470/M470*100)</f>
        <v>104.16891891891893</v>
      </c>
    </row>
    <row r="471" spans="1:15" ht="15">
      <c r="A471" s="10"/>
      <c r="B471" s="10"/>
      <c r="C471" s="10"/>
      <c r="D471" s="20"/>
      <c r="E471" s="20"/>
      <c r="F471" s="10"/>
      <c r="G471" s="10"/>
      <c r="H471" s="10"/>
      <c r="I471" s="21"/>
      <c r="J471" s="177" t="s">
        <v>72</v>
      </c>
      <c r="K471" s="297" t="s">
        <v>346</v>
      </c>
      <c r="L471" s="206"/>
      <c r="M471" s="178">
        <v>80000</v>
      </c>
      <c r="N471" s="178">
        <f>SUM(N474)</f>
        <v>102875</v>
      </c>
      <c r="O471" s="323">
        <f>AVERAGE(N471/M471*100)</f>
        <v>128.59375</v>
      </c>
    </row>
    <row r="472" spans="1:15" ht="15">
      <c r="A472" s="10"/>
      <c r="B472" s="10"/>
      <c r="C472" s="10"/>
      <c r="D472" s="20"/>
      <c r="E472" s="20"/>
      <c r="F472" s="10"/>
      <c r="G472" s="10"/>
      <c r="H472" s="10"/>
      <c r="I472" s="21"/>
      <c r="J472" s="278" t="s">
        <v>78</v>
      </c>
      <c r="K472" s="279" t="s">
        <v>195</v>
      </c>
      <c r="L472" s="180"/>
      <c r="M472" s="265"/>
      <c r="N472" s="265"/>
      <c r="O472" s="329"/>
    </row>
    <row r="473" spans="1:15" ht="15">
      <c r="A473" s="10"/>
      <c r="B473" s="10"/>
      <c r="C473" s="10"/>
      <c r="D473" s="20"/>
      <c r="E473" s="20"/>
      <c r="F473" s="10"/>
      <c r="G473" s="10"/>
      <c r="H473" s="10"/>
      <c r="I473" s="21"/>
      <c r="J473" s="280" t="s">
        <v>202</v>
      </c>
      <c r="K473" s="281"/>
      <c r="L473" s="263"/>
      <c r="M473" s="264"/>
      <c r="N473" s="264"/>
      <c r="O473" s="330"/>
    </row>
    <row r="474" spans="1:15" ht="15">
      <c r="A474" s="10"/>
      <c r="B474" s="10"/>
      <c r="C474" s="10"/>
      <c r="D474" s="20"/>
      <c r="E474" s="20"/>
      <c r="F474" s="10"/>
      <c r="G474" s="10"/>
      <c r="H474" s="10"/>
      <c r="I474" s="21"/>
      <c r="J474" s="181">
        <v>3</v>
      </c>
      <c r="K474" s="220" t="s">
        <v>45</v>
      </c>
      <c r="L474" s="221"/>
      <c r="M474" s="184">
        <v>80000</v>
      </c>
      <c r="N474" s="184">
        <f>SUM(N475)</f>
        <v>102875</v>
      </c>
      <c r="O474" s="345">
        <f aca="true" t="shared" si="21" ref="O474:O479">AVERAGE(N474/M474*100)</f>
        <v>128.59375</v>
      </c>
    </row>
    <row r="475" spans="1:15" ht="15">
      <c r="A475" s="10"/>
      <c r="B475" s="10"/>
      <c r="C475" s="10"/>
      <c r="D475" s="20"/>
      <c r="E475" s="20"/>
      <c r="F475" s="10"/>
      <c r="G475" s="10"/>
      <c r="H475" s="10"/>
      <c r="I475" s="21"/>
      <c r="J475" s="186">
        <v>32</v>
      </c>
      <c r="K475" s="218" t="s">
        <v>25</v>
      </c>
      <c r="L475" s="219"/>
      <c r="M475" s="189">
        <v>80000</v>
      </c>
      <c r="N475" s="189">
        <f>SUM(N476)</f>
        <v>102875</v>
      </c>
      <c r="O475" s="345">
        <f t="shared" si="21"/>
        <v>128.59375</v>
      </c>
    </row>
    <row r="476" spans="1:15" ht="15">
      <c r="A476" s="10"/>
      <c r="B476" s="10"/>
      <c r="C476" s="10"/>
      <c r="D476" s="20"/>
      <c r="E476" s="20"/>
      <c r="F476" s="10"/>
      <c r="G476" s="10"/>
      <c r="H476" s="10"/>
      <c r="I476" s="21"/>
      <c r="J476" s="186">
        <v>323</v>
      </c>
      <c r="K476" s="218" t="s">
        <v>28</v>
      </c>
      <c r="L476" s="219"/>
      <c r="M476" s="189">
        <v>80000</v>
      </c>
      <c r="N476" s="189">
        <f>SUM(N477)</f>
        <v>102875</v>
      </c>
      <c r="O476" s="345">
        <f t="shared" si="21"/>
        <v>128.59375</v>
      </c>
    </row>
    <row r="477" spans="1:15" ht="15">
      <c r="A477" s="10"/>
      <c r="B477" s="10"/>
      <c r="C477" s="10"/>
      <c r="D477" s="20"/>
      <c r="E477" s="20"/>
      <c r="F477" s="10"/>
      <c r="G477" s="10"/>
      <c r="H477" s="10"/>
      <c r="I477" s="21"/>
      <c r="J477" s="186">
        <v>3234</v>
      </c>
      <c r="K477" s="218" t="s">
        <v>103</v>
      </c>
      <c r="L477" s="219"/>
      <c r="M477" s="189">
        <v>80000</v>
      </c>
      <c r="N477" s="189">
        <v>102875</v>
      </c>
      <c r="O477" s="345">
        <f t="shared" si="21"/>
        <v>128.59375</v>
      </c>
    </row>
    <row r="478" spans="1:15" ht="15">
      <c r="A478" s="10"/>
      <c r="B478" s="10"/>
      <c r="C478" s="10"/>
      <c r="D478" s="10"/>
      <c r="E478" s="10"/>
      <c r="F478" s="10"/>
      <c r="G478" s="10"/>
      <c r="H478" s="10"/>
      <c r="I478" s="21"/>
      <c r="J478" s="563" t="s">
        <v>205</v>
      </c>
      <c r="K478" s="563"/>
      <c r="L478" s="563"/>
      <c r="M478" s="205">
        <v>975000</v>
      </c>
      <c r="N478" s="205">
        <f>SUM(N479)</f>
        <v>953041</v>
      </c>
      <c r="O478" s="323">
        <f t="shared" si="21"/>
        <v>97.74779487179487</v>
      </c>
    </row>
    <row r="479" spans="1:15" ht="15">
      <c r="A479" s="24"/>
      <c r="B479" s="20"/>
      <c r="C479" s="20"/>
      <c r="D479" s="20"/>
      <c r="E479" s="10"/>
      <c r="F479" s="10"/>
      <c r="G479" s="10"/>
      <c r="H479" s="10"/>
      <c r="I479" s="21"/>
      <c r="J479" s="176" t="s">
        <v>345</v>
      </c>
      <c r="K479" s="176"/>
      <c r="L479" s="176"/>
      <c r="M479" s="178">
        <f>SUM(M483+M492)</f>
        <v>975000</v>
      </c>
      <c r="N479" s="178">
        <f>SUM(N483+N492)</f>
        <v>953041</v>
      </c>
      <c r="O479" s="323">
        <f t="shared" si="21"/>
        <v>97.74779487179487</v>
      </c>
    </row>
    <row r="480" spans="1:15" ht="15">
      <c r="A480" s="24"/>
      <c r="B480" s="20"/>
      <c r="C480" s="20"/>
      <c r="D480" s="20"/>
      <c r="E480" s="10"/>
      <c r="F480" s="10"/>
      <c r="G480" s="10"/>
      <c r="H480" s="10"/>
      <c r="I480" s="21"/>
      <c r="J480" s="245" t="s">
        <v>89</v>
      </c>
      <c r="K480" s="246" t="s">
        <v>90</v>
      </c>
      <c r="L480" s="247"/>
      <c r="M480" s="270"/>
      <c r="N480" s="270"/>
      <c r="O480" s="346"/>
    </row>
    <row r="481" spans="1:15" ht="15">
      <c r="A481" s="24"/>
      <c r="B481" s="20"/>
      <c r="C481" s="20"/>
      <c r="D481" s="20"/>
      <c r="E481" s="10"/>
      <c r="F481" s="10"/>
      <c r="G481" s="10"/>
      <c r="H481" s="10"/>
      <c r="I481" s="21"/>
      <c r="J481" s="280" t="s">
        <v>78</v>
      </c>
      <c r="K481" s="263" t="s">
        <v>184</v>
      </c>
      <c r="L481" s="263"/>
      <c r="M481" s="264"/>
      <c r="N481" s="264"/>
      <c r="O481" s="330"/>
    </row>
    <row r="482" spans="1:15" ht="15">
      <c r="A482" s="24"/>
      <c r="B482" s="20"/>
      <c r="C482" s="20"/>
      <c r="D482" s="20"/>
      <c r="E482" s="10"/>
      <c r="F482" s="10"/>
      <c r="G482" s="10"/>
      <c r="H482" s="10"/>
      <c r="I482" s="21"/>
      <c r="J482" s="280" t="s">
        <v>53</v>
      </c>
      <c r="K482" s="263"/>
      <c r="L482" s="263"/>
      <c r="M482" s="264"/>
      <c r="N482" s="264"/>
      <c r="O482" s="330"/>
    </row>
    <row r="483" spans="1:15" ht="15">
      <c r="A483" s="24"/>
      <c r="B483" s="20"/>
      <c r="C483" s="20"/>
      <c r="D483" s="20"/>
      <c r="E483" s="10"/>
      <c r="F483" s="10"/>
      <c r="G483" s="10"/>
      <c r="H483" s="10"/>
      <c r="I483" s="21"/>
      <c r="J483" s="223">
        <v>3</v>
      </c>
      <c r="K483" s="220" t="s">
        <v>45</v>
      </c>
      <c r="L483" s="220"/>
      <c r="M483" s="184">
        <v>825000</v>
      </c>
      <c r="N483" s="184">
        <f>SUM(N484+N487)</f>
        <v>803328</v>
      </c>
      <c r="O483" s="345">
        <f aca="true" t="shared" si="22" ref="O483:O496">AVERAGE(N483/M483*100)</f>
        <v>97.3730909090909</v>
      </c>
    </row>
    <row r="484" spans="1:15" ht="15">
      <c r="A484" s="24"/>
      <c r="B484" s="20"/>
      <c r="C484" s="20"/>
      <c r="D484" s="20"/>
      <c r="E484" s="10"/>
      <c r="F484" s="10"/>
      <c r="G484" s="10"/>
      <c r="H484" s="10"/>
      <c r="I484" s="21"/>
      <c r="J484" s="224">
        <v>36</v>
      </c>
      <c r="K484" s="218" t="s">
        <v>23</v>
      </c>
      <c r="L484" s="218"/>
      <c r="M484" s="189">
        <v>730000</v>
      </c>
      <c r="N484" s="189">
        <f>SUM(N485)</f>
        <v>716988</v>
      </c>
      <c r="O484" s="345">
        <f t="shared" si="22"/>
        <v>98.21753424657534</v>
      </c>
    </row>
    <row r="485" spans="1:15" ht="15">
      <c r="A485" s="24"/>
      <c r="B485" s="20"/>
      <c r="C485" s="20"/>
      <c r="D485" s="20"/>
      <c r="E485" s="10"/>
      <c r="F485" s="10"/>
      <c r="G485" s="10"/>
      <c r="H485" s="10"/>
      <c r="I485" s="21"/>
      <c r="J485" s="224">
        <v>363</v>
      </c>
      <c r="K485" s="218" t="s">
        <v>61</v>
      </c>
      <c r="L485" s="218"/>
      <c r="M485" s="189">
        <v>730000</v>
      </c>
      <c r="N485" s="189">
        <f>SUM(N486)</f>
        <v>716988</v>
      </c>
      <c r="O485" s="345">
        <f t="shared" si="22"/>
        <v>98.21753424657534</v>
      </c>
    </row>
    <row r="486" spans="1:15" ht="15">
      <c r="A486" s="24"/>
      <c r="B486" s="20"/>
      <c r="C486" s="20"/>
      <c r="D486" s="20"/>
      <c r="E486" s="10"/>
      <c r="F486" s="10"/>
      <c r="G486" s="10"/>
      <c r="H486" s="10"/>
      <c r="I486" s="21"/>
      <c r="J486" s="241">
        <v>3631</v>
      </c>
      <c r="K486" s="218" t="s">
        <v>104</v>
      </c>
      <c r="L486" s="218"/>
      <c r="M486" s="189">
        <v>730000</v>
      </c>
      <c r="N486" s="189">
        <v>716988</v>
      </c>
      <c r="O486" s="345">
        <f t="shared" si="22"/>
        <v>98.21753424657534</v>
      </c>
    </row>
    <row r="487" spans="1:15" ht="15">
      <c r="A487" s="24"/>
      <c r="B487" s="20"/>
      <c r="C487" s="20"/>
      <c r="D487" s="20"/>
      <c r="E487" s="10"/>
      <c r="F487" s="10"/>
      <c r="G487" s="10"/>
      <c r="H487" s="10"/>
      <c r="I487" s="21"/>
      <c r="J487" s="241">
        <v>32</v>
      </c>
      <c r="K487" s="218" t="s">
        <v>25</v>
      </c>
      <c r="L487" s="219"/>
      <c r="M487" s="189">
        <v>95000</v>
      </c>
      <c r="N487" s="189">
        <f>SUM(N488+N490)</f>
        <v>86340</v>
      </c>
      <c r="O487" s="345">
        <f t="shared" si="22"/>
        <v>90.88421052631578</v>
      </c>
    </row>
    <row r="488" spans="1:15" ht="15">
      <c r="A488" s="24"/>
      <c r="B488" s="20"/>
      <c r="C488" s="20"/>
      <c r="D488" s="20"/>
      <c r="E488" s="10"/>
      <c r="F488" s="10"/>
      <c r="G488" s="10"/>
      <c r="H488" s="10"/>
      <c r="I488" s="21"/>
      <c r="J488" s="241">
        <v>323</v>
      </c>
      <c r="K488" s="218" t="s">
        <v>244</v>
      </c>
      <c r="L488" s="219"/>
      <c r="M488" s="189">
        <v>85000</v>
      </c>
      <c r="N488" s="189">
        <f>SUM(N489)</f>
        <v>86040</v>
      </c>
      <c r="O488" s="345">
        <f t="shared" si="22"/>
        <v>101.22352941176472</v>
      </c>
    </row>
    <row r="489" spans="1:15" ht="15">
      <c r="A489" s="24"/>
      <c r="B489" s="20"/>
      <c r="C489" s="20"/>
      <c r="D489" s="20"/>
      <c r="E489" s="10"/>
      <c r="F489" s="10"/>
      <c r="G489" s="10"/>
      <c r="H489" s="10"/>
      <c r="I489" s="21"/>
      <c r="J489" s="241">
        <v>3235</v>
      </c>
      <c r="K489" s="218" t="s">
        <v>244</v>
      </c>
      <c r="L489" s="219"/>
      <c r="M489" s="189">
        <v>85000</v>
      </c>
      <c r="N489" s="189">
        <v>86040</v>
      </c>
      <c r="O489" s="345">
        <f t="shared" si="22"/>
        <v>101.22352941176472</v>
      </c>
    </row>
    <row r="490" spans="1:15" ht="15">
      <c r="A490" s="24"/>
      <c r="B490" s="20"/>
      <c r="C490" s="20"/>
      <c r="D490" s="20"/>
      <c r="E490" s="10"/>
      <c r="F490" s="10"/>
      <c r="G490" s="10"/>
      <c r="H490" s="10"/>
      <c r="I490" s="21"/>
      <c r="J490" s="241">
        <v>329</v>
      </c>
      <c r="K490" s="218" t="s">
        <v>29</v>
      </c>
      <c r="L490" s="219"/>
      <c r="M490" s="189">
        <v>10000</v>
      </c>
      <c r="N490" s="189">
        <f>SUM(N491)</f>
        <v>300</v>
      </c>
      <c r="O490" s="345">
        <f t="shared" si="22"/>
        <v>3</v>
      </c>
    </row>
    <row r="491" spans="1:15" ht="15">
      <c r="A491" s="24"/>
      <c r="B491" s="20"/>
      <c r="C491" s="20"/>
      <c r="D491" s="20"/>
      <c r="E491" s="10"/>
      <c r="F491" s="10"/>
      <c r="G491" s="10"/>
      <c r="H491" s="10"/>
      <c r="I491" s="21"/>
      <c r="J491" s="241">
        <v>3299</v>
      </c>
      <c r="K491" s="257" t="s">
        <v>29</v>
      </c>
      <c r="L491" s="258"/>
      <c r="M491" s="189">
        <v>10000</v>
      </c>
      <c r="N491" s="189">
        <v>300</v>
      </c>
      <c r="O491" s="345">
        <f t="shared" si="22"/>
        <v>3</v>
      </c>
    </row>
    <row r="492" spans="1:15" ht="15">
      <c r="A492" s="24"/>
      <c r="B492" s="20"/>
      <c r="C492" s="20"/>
      <c r="D492" s="20"/>
      <c r="E492" s="10"/>
      <c r="F492" s="10"/>
      <c r="G492" s="10"/>
      <c r="H492" s="10"/>
      <c r="I492" s="21"/>
      <c r="J492" s="298">
        <v>4</v>
      </c>
      <c r="K492" s="299" t="s">
        <v>5</v>
      </c>
      <c r="L492" s="300"/>
      <c r="M492" s="225">
        <v>150000</v>
      </c>
      <c r="N492" s="225">
        <f>SUM(N493)</f>
        <v>149713</v>
      </c>
      <c r="O492" s="345">
        <f t="shared" si="22"/>
        <v>99.80866666666667</v>
      </c>
    </row>
    <row r="493" spans="1:15" ht="15">
      <c r="A493" s="10"/>
      <c r="B493" s="20"/>
      <c r="C493" s="10"/>
      <c r="D493" s="10"/>
      <c r="E493" s="20"/>
      <c r="F493" s="10"/>
      <c r="G493" s="10"/>
      <c r="H493" s="10"/>
      <c r="I493" s="21"/>
      <c r="J493" s="241">
        <v>42</v>
      </c>
      <c r="K493" s="257" t="s">
        <v>51</v>
      </c>
      <c r="L493" s="258"/>
      <c r="M493" s="189">
        <v>150000</v>
      </c>
      <c r="N493" s="189">
        <f>SUM(N494)</f>
        <v>149713</v>
      </c>
      <c r="O493" s="345">
        <f t="shared" si="22"/>
        <v>99.80866666666667</v>
      </c>
    </row>
    <row r="494" spans="1:15" ht="15">
      <c r="A494" s="10"/>
      <c r="B494" s="20"/>
      <c r="C494" s="10"/>
      <c r="D494" s="10"/>
      <c r="E494" s="20"/>
      <c r="F494" s="10"/>
      <c r="G494" s="10"/>
      <c r="H494" s="10"/>
      <c r="I494" s="21"/>
      <c r="J494" s="241">
        <v>422</v>
      </c>
      <c r="K494" s="257" t="s">
        <v>324</v>
      </c>
      <c r="L494" s="258"/>
      <c r="M494" s="189">
        <v>150000</v>
      </c>
      <c r="N494" s="189">
        <f>SUM(N495)</f>
        <v>149713</v>
      </c>
      <c r="O494" s="345">
        <f t="shared" si="22"/>
        <v>99.80866666666667</v>
      </c>
    </row>
    <row r="495" spans="1:15" ht="15">
      <c r="A495" s="10"/>
      <c r="B495" s="20"/>
      <c r="C495" s="10"/>
      <c r="D495" s="10"/>
      <c r="E495" s="20"/>
      <c r="F495" s="10"/>
      <c r="G495" s="10"/>
      <c r="H495" s="10"/>
      <c r="I495" s="21"/>
      <c r="J495" s="241">
        <v>4227</v>
      </c>
      <c r="K495" s="257" t="s">
        <v>153</v>
      </c>
      <c r="L495" s="258"/>
      <c r="M495" s="189">
        <v>150000</v>
      </c>
      <c r="N495" s="189">
        <v>149713</v>
      </c>
      <c r="O495" s="345">
        <f t="shared" si="22"/>
        <v>99.80866666666667</v>
      </c>
    </row>
    <row r="496" spans="1:15" ht="15">
      <c r="A496" s="10"/>
      <c r="B496" s="20"/>
      <c r="C496" s="10"/>
      <c r="D496" s="10"/>
      <c r="E496" s="20"/>
      <c r="F496" s="10"/>
      <c r="G496" s="10"/>
      <c r="H496" s="10"/>
      <c r="I496" s="21"/>
      <c r="J496" s="566" t="s">
        <v>223</v>
      </c>
      <c r="K496" s="566"/>
      <c r="L496" s="566"/>
      <c r="M496" s="205">
        <v>395000</v>
      </c>
      <c r="N496" s="205">
        <f>SUM(N497+N504+N511)</f>
        <v>414950</v>
      </c>
      <c r="O496" s="323">
        <f t="shared" si="22"/>
        <v>105.0506329113924</v>
      </c>
    </row>
    <row r="497" spans="1:15" ht="15">
      <c r="A497" s="10"/>
      <c r="B497" s="20"/>
      <c r="C497" s="10"/>
      <c r="D497" s="10"/>
      <c r="E497" s="20"/>
      <c r="F497" s="10"/>
      <c r="G497" s="10"/>
      <c r="H497" s="10"/>
      <c r="I497" s="21"/>
      <c r="J497" s="177" t="s">
        <v>72</v>
      </c>
      <c r="K497" s="197" t="s">
        <v>344</v>
      </c>
      <c r="L497" s="206"/>
      <c r="M497" s="178">
        <v>35000</v>
      </c>
      <c r="N497" s="178">
        <f>SUM(N500)</f>
        <v>35000</v>
      </c>
      <c r="O497" s="323">
        <f>AVERAGE(N497/M497*100)</f>
        <v>100</v>
      </c>
    </row>
    <row r="498" spans="1:15" ht="15">
      <c r="A498" s="10"/>
      <c r="B498" s="20"/>
      <c r="C498" s="10"/>
      <c r="D498" s="10"/>
      <c r="E498" s="20"/>
      <c r="F498" s="10"/>
      <c r="G498" s="10"/>
      <c r="H498" s="10"/>
      <c r="I498" s="21"/>
      <c r="J498" s="278" t="s">
        <v>78</v>
      </c>
      <c r="K498" s="180" t="s">
        <v>184</v>
      </c>
      <c r="L498" s="180"/>
      <c r="M498" s="265"/>
      <c r="N498" s="265"/>
      <c r="O498" s="329"/>
    </row>
    <row r="499" spans="1:15" ht="15">
      <c r="A499" s="10"/>
      <c r="B499" s="20"/>
      <c r="C499" s="10"/>
      <c r="D499" s="10"/>
      <c r="E499" s="20"/>
      <c r="F499" s="10"/>
      <c r="G499" s="10"/>
      <c r="H499" s="10"/>
      <c r="I499" s="21"/>
      <c r="J499" s="276" t="s">
        <v>53</v>
      </c>
      <c r="K499" s="301"/>
      <c r="L499" s="302"/>
      <c r="M499" s="264"/>
      <c r="N499" s="264"/>
      <c r="O499" s="330"/>
    </row>
    <row r="500" spans="1:15" ht="15">
      <c r="A500" s="10"/>
      <c r="B500" s="20"/>
      <c r="C500" s="10"/>
      <c r="D500" s="10"/>
      <c r="E500" s="20"/>
      <c r="F500" s="10"/>
      <c r="G500" s="10"/>
      <c r="H500" s="10"/>
      <c r="I500" s="21"/>
      <c r="J500" s="223">
        <v>3</v>
      </c>
      <c r="K500" s="220" t="s">
        <v>45</v>
      </c>
      <c r="L500" s="182"/>
      <c r="M500" s="184">
        <v>35000</v>
      </c>
      <c r="N500" s="184">
        <f>SUM(N501)</f>
        <v>35000</v>
      </c>
      <c r="O500" s="345">
        <f>AVERAGE(N500/M500*100)</f>
        <v>100</v>
      </c>
    </row>
    <row r="501" spans="1:15" ht="15">
      <c r="A501" s="10"/>
      <c r="B501" s="20"/>
      <c r="C501" s="10"/>
      <c r="D501" s="10"/>
      <c r="E501" s="20"/>
      <c r="F501" s="10"/>
      <c r="G501" s="10"/>
      <c r="H501" s="10"/>
      <c r="I501" s="21"/>
      <c r="J501" s="224">
        <v>37</v>
      </c>
      <c r="K501" s="218" t="s">
        <v>54</v>
      </c>
      <c r="L501" s="187"/>
      <c r="M501" s="189">
        <v>35000</v>
      </c>
      <c r="N501" s="189">
        <f>SUM(N502)</f>
        <v>35000</v>
      </c>
      <c r="O501" s="345">
        <f>AVERAGE(N501/M501*100)</f>
        <v>100</v>
      </c>
    </row>
    <row r="502" spans="1:15" ht="15">
      <c r="A502" s="10"/>
      <c r="B502" s="20"/>
      <c r="C502" s="10"/>
      <c r="D502" s="10"/>
      <c r="E502" s="20"/>
      <c r="F502" s="10"/>
      <c r="G502" s="10"/>
      <c r="H502" s="10"/>
      <c r="I502" s="21"/>
      <c r="J502" s="241">
        <v>372</v>
      </c>
      <c r="K502" s="192" t="s">
        <v>62</v>
      </c>
      <c r="L502" s="192"/>
      <c r="M502" s="189">
        <v>35000</v>
      </c>
      <c r="N502" s="189">
        <f>SUM(N503)</f>
        <v>35000</v>
      </c>
      <c r="O502" s="345">
        <f>AVERAGE(N502/M502*100)</f>
        <v>100</v>
      </c>
    </row>
    <row r="503" spans="1:15" ht="15">
      <c r="A503" s="10"/>
      <c r="B503" s="20"/>
      <c r="C503" s="10"/>
      <c r="D503" s="10"/>
      <c r="E503" s="20"/>
      <c r="F503" s="10"/>
      <c r="G503" s="10"/>
      <c r="H503" s="10"/>
      <c r="I503" s="21"/>
      <c r="J503" s="317">
        <v>3721</v>
      </c>
      <c r="K503" s="187" t="s">
        <v>105</v>
      </c>
      <c r="L503" s="310"/>
      <c r="M503" s="194">
        <v>35000</v>
      </c>
      <c r="N503" s="194">
        <v>35000</v>
      </c>
      <c r="O503" s="345">
        <f>AVERAGE(N503/M503*100)</f>
        <v>100</v>
      </c>
    </row>
    <row r="504" spans="1:15" ht="15">
      <c r="A504" s="10"/>
      <c r="B504" s="20"/>
      <c r="C504" s="10"/>
      <c r="D504" s="10"/>
      <c r="E504" s="20"/>
      <c r="F504" s="10"/>
      <c r="G504" s="10"/>
      <c r="H504" s="10"/>
      <c r="I504" s="21"/>
      <c r="J504" s="286" t="s">
        <v>72</v>
      </c>
      <c r="K504" s="297" t="s">
        <v>343</v>
      </c>
      <c r="L504" s="303"/>
      <c r="M504" s="178">
        <v>200000</v>
      </c>
      <c r="N504" s="178">
        <f>SUM(N507)</f>
        <v>219250</v>
      </c>
      <c r="O504" s="323">
        <f>AVERAGE(N504/M504*100)</f>
        <v>109.625</v>
      </c>
    </row>
    <row r="505" spans="1:15" ht="15">
      <c r="A505" s="10"/>
      <c r="B505" s="20"/>
      <c r="C505" s="10"/>
      <c r="D505" s="10"/>
      <c r="E505" s="20"/>
      <c r="F505" s="10"/>
      <c r="G505" s="10"/>
      <c r="H505" s="10"/>
      <c r="I505" s="21"/>
      <c r="J505" s="278" t="s">
        <v>78</v>
      </c>
      <c r="K505" s="180" t="s">
        <v>184</v>
      </c>
      <c r="L505" s="180"/>
      <c r="M505" s="265"/>
      <c r="N505" s="265"/>
      <c r="O505" s="329"/>
    </row>
    <row r="506" spans="1:15" ht="15">
      <c r="A506" s="10"/>
      <c r="B506" s="20"/>
      <c r="C506" s="10"/>
      <c r="D506" s="10"/>
      <c r="E506" s="20"/>
      <c r="F506" s="10"/>
      <c r="G506" s="10"/>
      <c r="H506" s="10"/>
      <c r="I506" s="21"/>
      <c r="J506" s="280" t="s">
        <v>206</v>
      </c>
      <c r="K506" s="263"/>
      <c r="L506" s="263"/>
      <c r="M506" s="264"/>
      <c r="N506" s="264"/>
      <c r="O506" s="330"/>
    </row>
    <row r="507" spans="1:15" ht="15">
      <c r="A507" s="10"/>
      <c r="B507" s="20"/>
      <c r="C507" s="10"/>
      <c r="D507" s="10"/>
      <c r="E507" s="20"/>
      <c r="F507" s="10"/>
      <c r="G507" s="10"/>
      <c r="H507" s="10"/>
      <c r="I507" s="21"/>
      <c r="J507" s="223">
        <v>3</v>
      </c>
      <c r="K507" s="220" t="s">
        <v>45</v>
      </c>
      <c r="L507" s="182"/>
      <c r="M507" s="184">
        <v>200000</v>
      </c>
      <c r="N507" s="184">
        <f>SUM(N508)</f>
        <v>219250</v>
      </c>
      <c r="O507" s="345">
        <f>AVERAGE(N507/M507*100)</f>
        <v>109.625</v>
      </c>
    </row>
    <row r="508" spans="1:15" ht="15">
      <c r="A508" s="10"/>
      <c r="B508" s="20"/>
      <c r="C508" s="10"/>
      <c r="D508" s="10"/>
      <c r="E508" s="20"/>
      <c r="F508" s="10"/>
      <c r="G508" s="10"/>
      <c r="H508" s="10"/>
      <c r="I508" s="21"/>
      <c r="J508" s="224">
        <v>37</v>
      </c>
      <c r="K508" s="218" t="s">
        <v>54</v>
      </c>
      <c r="L508" s="187"/>
      <c r="M508" s="215">
        <v>200000</v>
      </c>
      <c r="N508" s="215">
        <f>SUM(N509)</f>
        <v>219250</v>
      </c>
      <c r="O508" s="345">
        <f>AVERAGE(N508/M508*100)</f>
        <v>109.625</v>
      </c>
    </row>
    <row r="509" spans="1:15" ht="15">
      <c r="A509" s="10"/>
      <c r="B509" s="20"/>
      <c r="C509" s="10"/>
      <c r="D509" s="10"/>
      <c r="E509" s="20"/>
      <c r="F509" s="10"/>
      <c r="G509" s="10"/>
      <c r="H509" s="10"/>
      <c r="I509" s="21"/>
      <c r="J509" s="241">
        <v>372</v>
      </c>
      <c r="K509" s="192" t="s">
        <v>62</v>
      </c>
      <c r="L509" s="192"/>
      <c r="M509" s="215">
        <v>200000</v>
      </c>
      <c r="N509" s="215">
        <f>SUM(N510)</f>
        <v>219250</v>
      </c>
      <c r="O509" s="345">
        <f>AVERAGE(N509/M509*100)</f>
        <v>109.625</v>
      </c>
    </row>
    <row r="510" spans="1:15" ht="15">
      <c r="A510" s="10"/>
      <c r="B510" s="20"/>
      <c r="C510" s="10"/>
      <c r="D510" s="10"/>
      <c r="E510" s="20"/>
      <c r="F510" s="10"/>
      <c r="G510" s="10"/>
      <c r="H510" s="10"/>
      <c r="I510" s="21"/>
      <c r="J510" s="317">
        <v>3721</v>
      </c>
      <c r="K510" s="192" t="s">
        <v>105</v>
      </c>
      <c r="L510" s="310"/>
      <c r="M510" s="253">
        <v>200000</v>
      </c>
      <c r="N510" s="253">
        <v>219250</v>
      </c>
      <c r="O510" s="345">
        <f>AVERAGE(N510/M510*100)</f>
        <v>109.625</v>
      </c>
    </row>
    <row r="511" spans="1:15" ht="15">
      <c r="A511" s="10"/>
      <c r="B511" s="20"/>
      <c r="C511" s="10"/>
      <c r="D511" s="10"/>
      <c r="E511" s="20"/>
      <c r="F511" s="10"/>
      <c r="G511" s="10"/>
      <c r="H511" s="10"/>
      <c r="I511" s="21"/>
      <c r="J511" s="177" t="s">
        <v>74</v>
      </c>
      <c r="K511" s="197" t="s">
        <v>342</v>
      </c>
      <c r="L511" s="206"/>
      <c r="M511" s="178">
        <v>160000</v>
      </c>
      <c r="N511" s="178">
        <f>SUM(N514)</f>
        <v>160700</v>
      </c>
      <c r="O511" s="323">
        <f>AVERAGE(N511/M511*100)</f>
        <v>100.4375</v>
      </c>
    </row>
    <row r="512" spans="1:15" ht="15">
      <c r="A512" s="16"/>
      <c r="B512" s="28"/>
      <c r="C512" s="28"/>
      <c r="D512" s="28"/>
      <c r="E512" s="28"/>
      <c r="F512" s="28"/>
      <c r="G512" s="28"/>
      <c r="H512" s="28"/>
      <c r="I512" s="33"/>
      <c r="J512" s="278" t="s">
        <v>78</v>
      </c>
      <c r="K512" s="180" t="s">
        <v>184</v>
      </c>
      <c r="L512" s="180"/>
      <c r="M512" s="265"/>
      <c r="N512" s="265"/>
      <c r="O512" s="329"/>
    </row>
    <row r="513" spans="1:15" ht="15">
      <c r="A513" s="16"/>
      <c r="B513" s="28"/>
      <c r="C513" s="28"/>
      <c r="D513" s="28"/>
      <c r="E513" s="28"/>
      <c r="F513" s="28"/>
      <c r="G513" s="28"/>
      <c r="H513" s="28"/>
      <c r="I513" s="33"/>
      <c r="J513" s="276" t="s">
        <v>53</v>
      </c>
      <c r="K513" s="301"/>
      <c r="L513" s="302"/>
      <c r="M513" s="264"/>
      <c r="N513" s="264"/>
      <c r="O513" s="330"/>
    </row>
    <row r="514" spans="1:15" ht="15">
      <c r="A514" s="16"/>
      <c r="B514" s="28"/>
      <c r="C514" s="28"/>
      <c r="D514" s="28"/>
      <c r="E514" s="28"/>
      <c r="F514" s="28"/>
      <c r="G514" s="28"/>
      <c r="H514" s="28"/>
      <c r="I514" s="33"/>
      <c r="J514" s="223">
        <v>3</v>
      </c>
      <c r="K514" s="220" t="s">
        <v>45</v>
      </c>
      <c r="L514" s="182"/>
      <c r="M514" s="184">
        <v>160000</v>
      </c>
      <c r="N514" s="184">
        <f>SUM(N515+N518)</f>
        <v>160700</v>
      </c>
      <c r="O514" s="345">
        <f aca="true" t="shared" si="23" ref="O514:O521">AVERAGE(N514/M514*100)</f>
        <v>100.4375</v>
      </c>
    </row>
    <row r="515" spans="1:15" ht="15">
      <c r="A515" s="10"/>
      <c r="B515" s="10"/>
      <c r="C515" s="10"/>
      <c r="D515" s="10"/>
      <c r="E515" s="10"/>
      <c r="F515" s="10"/>
      <c r="G515" s="10"/>
      <c r="H515" s="10"/>
      <c r="I515" s="25"/>
      <c r="J515" s="224">
        <v>32</v>
      </c>
      <c r="K515" s="218" t="s">
        <v>25</v>
      </c>
      <c r="L515" s="219"/>
      <c r="M515" s="189">
        <v>65000</v>
      </c>
      <c r="N515" s="189">
        <f>SUM(N516)</f>
        <v>71900</v>
      </c>
      <c r="O515" s="345">
        <f t="shared" si="23"/>
        <v>110.6153846153846</v>
      </c>
    </row>
    <row r="516" spans="1:15" ht="15">
      <c r="A516" s="10"/>
      <c r="B516" s="10"/>
      <c r="C516" s="10"/>
      <c r="D516" s="10"/>
      <c r="E516" s="10"/>
      <c r="F516" s="10"/>
      <c r="G516" s="10"/>
      <c r="H516" s="10"/>
      <c r="I516" s="25"/>
      <c r="J516" s="224">
        <v>329</v>
      </c>
      <c r="K516" s="218" t="s">
        <v>179</v>
      </c>
      <c r="L516" s="219"/>
      <c r="M516" s="189">
        <v>65000</v>
      </c>
      <c r="N516" s="189">
        <f>SUM(N517)</f>
        <v>71900</v>
      </c>
      <c r="O516" s="345">
        <f t="shared" si="23"/>
        <v>110.6153846153846</v>
      </c>
    </row>
    <row r="517" spans="1:15" ht="15">
      <c r="A517" s="10"/>
      <c r="B517" s="10"/>
      <c r="C517" s="10"/>
      <c r="D517" s="10"/>
      <c r="E517" s="10"/>
      <c r="F517" s="10"/>
      <c r="G517" s="10"/>
      <c r="H517" s="10"/>
      <c r="I517" s="25"/>
      <c r="J517" s="224">
        <v>3299</v>
      </c>
      <c r="K517" s="218" t="s">
        <v>29</v>
      </c>
      <c r="L517" s="219"/>
      <c r="M517" s="189">
        <v>65000</v>
      </c>
      <c r="N517" s="189">
        <v>71900</v>
      </c>
      <c r="O517" s="345">
        <f t="shared" si="23"/>
        <v>110.6153846153846</v>
      </c>
    </row>
    <row r="518" spans="1:15" ht="15">
      <c r="A518" s="10"/>
      <c r="B518" s="20"/>
      <c r="C518" s="10"/>
      <c r="D518" s="20"/>
      <c r="E518" s="10"/>
      <c r="F518" s="10"/>
      <c r="G518" s="10"/>
      <c r="H518" s="10"/>
      <c r="I518" s="25"/>
      <c r="J518" s="224">
        <v>37</v>
      </c>
      <c r="K518" s="187" t="s">
        <v>224</v>
      </c>
      <c r="L518" s="187"/>
      <c r="M518" s="222">
        <v>95000</v>
      </c>
      <c r="N518" s="222">
        <f>SUM(N519)</f>
        <v>88800</v>
      </c>
      <c r="O518" s="345">
        <f t="shared" si="23"/>
        <v>93.47368421052632</v>
      </c>
    </row>
    <row r="519" spans="1:15" ht="15">
      <c r="A519" s="10"/>
      <c r="B519" s="20"/>
      <c r="C519" s="10"/>
      <c r="D519" s="20"/>
      <c r="E519" s="10"/>
      <c r="F519" s="10"/>
      <c r="G519" s="10"/>
      <c r="H519" s="10"/>
      <c r="I519" s="25"/>
      <c r="J519" s="224">
        <v>372</v>
      </c>
      <c r="K519" s="187" t="s">
        <v>225</v>
      </c>
      <c r="L519" s="187"/>
      <c r="M519" s="222">
        <v>95000</v>
      </c>
      <c r="N519" s="222">
        <f>SUM(N520)</f>
        <v>88800</v>
      </c>
      <c r="O519" s="345">
        <f t="shared" si="23"/>
        <v>93.47368421052632</v>
      </c>
    </row>
    <row r="520" spans="1:15" ht="15">
      <c r="A520" s="10"/>
      <c r="B520" s="20"/>
      <c r="C520" s="10"/>
      <c r="D520" s="20"/>
      <c r="E520" s="10"/>
      <c r="F520" s="10"/>
      <c r="G520" s="10"/>
      <c r="H520" s="10"/>
      <c r="I520" s="25"/>
      <c r="J520" s="241">
        <v>3721</v>
      </c>
      <c r="K520" s="192" t="s">
        <v>105</v>
      </c>
      <c r="L520" s="192"/>
      <c r="M520" s="222">
        <v>95000</v>
      </c>
      <c r="N520" s="222">
        <v>88800</v>
      </c>
      <c r="O520" s="345">
        <f t="shared" si="23"/>
        <v>93.47368421052632</v>
      </c>
    </row>
    <row r="521" spans="1:15" ht="15">
      <c r="A521" s="10"/>
      <c r="B521" s="20"/>
      <c r="C521" s="10"/>
      <c r="D521" s="20"/>
      <c r="E521" s="10"/>
      <c r="F521" s="10"/>
      <c r="G521" s="10"/>
      <c r="H521" s="10"/>
      <c r="I521" s="25"/>
      <c r="J521" s="244" t="s">
        <v>274</v>
      </c>
      <c r="K521" s="244"/>
      <c r="L521" s="244"/>
      <c r="M521" s="205">
        <v>165000</v>
      </c>
      <c r="N521" s="205">
        <f>SUM(N522+N529+N536+N543)</f>
        <v>154481</v>
      </c>
      <c r="O521" s="323">
        <f t="shared" si="23"/>
        <v>93.62484848484848</v>
      </c>
    </row>
    <row r="522" spans="1:15" ht="15">
      <c r="A522" s="10"/>
      <c r="B522" s="20"/>
      <c r="C522" s="10"/>
      <c r="D522" s="20"/>
      <c r="E522" s="10"/>
      <c r="F522" s="10"/>
      <c r="G522" s="10"/>
      <c r="H522" s="10"/>
      <c r="I522" s="25"/>
      <c r="J522" s="177" t="s">
        <v>72</v>
      </c>
      <c r="K522" s="197" t="s">
        <v>341</v>
      </c>
      <c r="L522" s="206"/>
      <c r="M522" s="178">
        <v>20000</v>
      </c>
      <c r="N522" s="178">
        <f>SUM(N525)</f>
        <v>13000</v>
      </c>
      <c r="O522" s="323">
        <f>AVERAGE(N522/M522*100)</f>
        <v>65</v>
      </c>
    </row>
    <row r="523" spans="1:15" ht="15">
      <c r="A523" s="10"/>
      <c r="B523" s="20"/>
      <c r="C523" s="10"/>
      <c r="D523" s="20"/>
      <c r="E523" s="10"/>
      <c r="F523" s="10"/>
      <c r="G523" s="10"/>
      <c r="H523" s="10"/>
      <c r="I523" s="25"/>
      <c r="J523" s="278" t="s">
        <v>78</v>
      </c>
      <c r="K523" s="180" t="s">
        <v>237</v>
      </c>
      <c r="L523" s="180"/>
      <c r="M523" s="265"/>
      <c r="N523" s="265"/>
      <c r="O523" s="329"/>
    </row>
    <row r="524" spans="1:15" ht="15">
      <c r="A524" s="10"/>
      <c r="B524" s="20"/>
      <c r="C524" s="10"/>
      <c r="D524" s="20"/>
      <c r="E524" s="10"/>
      <c r="F524" s="10"/>
      <c r="G524" s="10"/>
      <c r="H524" s="10"/>
      <c r="I524" s="25"/>
      <c r="J524" s="280" t="s">
        <v>55</v>
      </c>
      <c r="K524" s="263"/>
      <c r="L524" s="263"/>
      <c r="M524" s="264"/>
      <c r="N524" s="264"/>
      <c r="O524" s="330"/>
    </row>
    <row r="525" spans="1:15" ht="15">
      <c r="A525" s="10"/>
      <c r="B525" s="20"/>
      <c r="C525" s="10"/>
      <c r="D525" s="20"/>
      <c r="E525" s="10"/>
      <c r="F525" s="10"/>
      <c r="G525" s="10"/>
      <c r="H525" s="10"/>
      <c r="I525" s="25"/>
      <c r="J525" s="223">
        <v>3</v>
      </c>
      <c r="K525" s="220" t="s">
        <v>45</v>
      </c>
      <c r="L525" s="182"/>
      <c r="M525" s="184">
        <v>20000</v>
      </c>
      <c r="N525" s="184">
        <f>SUM(N526)</f>
        <v>13000</v>
      </c>
      <c r="O525" s="328">
        <f>AVERAGE(N525/M525*100)</f>
        <v>65</v>
      </c>
    </row>
    <row r="526" spans="1:15" ht="15">
      <c r="A526" s="10"/>
      <c r="B526" s="20"/>
      <c r="C526" s="10"/>
      <c r="D526" s="20"/>
      <c r="E526" s="10"/>
      <c r="F526" s="10"/>
      <c r="G526" s="10"/>
      <c r="H526" s="10"/>
      <c r="I526" s="25"/>
      <c r="J526" s="224">
        <v>37</v>
      </c>
      <c r="K526" s="218" t="s">
        <v>54</v>
      </c>
      <c r="L526" s="187"/>
      <c r="M526" s="189">
        <v>20000</v>
      </c>
      <c r="N526" s="189">
        <f>SUM(N527)</f>
        <v>13000</v>
      </c>
      <c r="O526" s="328">
        <f>AVERAGE(N526/M526*100)</f>
        <v>65</v>
      </c>
    </row>
    <row r="527" spans="1:15" ht="15">
      <c r="A527" s="10"/>
      <c r="B527" s="20"/>
      <c r="C527" s="10"/>
      <c r="D527" s="20"/>
      <c r="E527" s="10"/>
      <c r="F527" s="10"/>
      <c r="G527" s="10"/>
      <c r="H527" s="10"/>
      <c r="I527" s="25"/>
      <c r="J527" s="241">
        <v>372</v>
      </c>
      <c r="K527" s="192" t="s">
        <v>62</v>
      </c>
      <c r="L527" s="192"/>
      <c r="M527" s="189">
        <v>20000</v>
      </c>
      <c r="N527" s="189">
        <f>SUM(N528)</f>
        <v>13000</v>
      </c>
      <c r="O527" s="328">
        <f>AVERAGE(N527/M527*100)</f>
        <v>65</v>
      </c>
    </row>
    <row r="528" spans="1:15" ht="15">
      <c r="A528" s="10"/>
      <c r="B528" s="20"/>
      <c r="C528" s="10"/>
      <c r="D528" s="20"/>
      <c r="E528" s="10"/>
      <c r="F528" s="10"/>
      <c r="G528" s="10"/>
      <c r="H528" s="10"/>
      <c r="I528" s="25"/>
      <c r="J528" s="317">
        <v>3721</v>
      </c>
      <c r="K528" s="192" t="s">
        <v>105</v>
      </c>
      <c r="L528" s="310"/>
      <c r="M528" s="194">
        <v>20000</v>
      </c>
      <c r="N528" s="194">
        <v>13000</v>
      </c>
      <c r="O528" s="328">
        <f>AVERAGE(N528/M528*100)</f>
        <v>65</v>
      </c>
    </row>
    <row r="529" spans="1:15" ht="15">
      <c r="A529" s="10"/>
      <c r="B529" s="20"/>
      <c r="C529" s="10"/>
      <c r="D529" s="20"/>
      <c r="E529" s="10"/>
      <c r="F529" s="10"/>
      <c r="G529" s="10"/>
      <c r="H529" s="10"/>
      <c r="I529" s="25"/>
      <c r="J529" s="177" t="s">
        <v>72</v>
      </c>
      <c r="K529" s="197" t="s">
        <v>340</v>
      </c>
      <c r="L529" s="206"/>
      <c r="M529" s="178">
        <v>10000</v>
      </c>
      <c r="N529" s="178">
        <v>0</v>
      </c>
      <c r="O529" s="323">
        <v>0</v>
      </c>
    </row>
    <row r="530" spans="1:15" ht="15">
      <c r="A530" s="10"/>
      <c r="B530" s="20"/>
      <c r="C530" s="10"/>
      <c r="D530" s="20"/>
      <c r="E530" s="10"/>
      <c r="F530" s="10"/>
      <c r="G530" s="10"/>
      <c r="H530" s="10"/>
      <c r="I530" s="25"/>
      <c r="J530" s="278" t="s">
        <v>78</v>
      </c>
      <c r="K530" s="180" t="s">
        <v>208</v>
      </c>
      <c r="L530" s="180"/>
      <c r="M530" s="265"/>
      <c r="N530" s="265"/>
      <c r="O530" s="329"/>
    </row>
    <row r="531" spans="1:15" ht="15">
      <c r="A531" s="10"/>
      <c r="B531" s="20"/>
      <c r="C531" s="10"/>
      <c r="D531" s="20"/>
      <c r="E531" s="10"/>
      <c r="F531" s="10"/>
      <c r="G531" s="10"/>
      <c r="H531" s="10"/>
      <c r="I531" s="25"/>
      <c r="J531" s="280" t="s">
        <v>55</v>
      </c>
      <c r="K531" s="263"/>
      <c r="L531" s="263"/>
      <c r="M531" s="264"/>
      <c r="N531" s="264"/>
      <c r="O531" s="330"/>
    </row>
    <row r="532" spans="1:15" ht="15">
      <c r="A532" s="10"/>
      <c r="B532" s="20"/>
      <c r="C532" s="10"/>
      <c r="D532" s="20"/>
      <c r="E532" s="10"/>
      <c r="F532" s="10"/>
      <c r="G532" s="10"/>
      <c r="H532" s="10"/>
      <c r="I532" s="25"/>
      <c r="J532" s="223">
        <v>3</v>
      </c>
      <c r="K532" s="220" t="s">
        <v>45</v>
      </c>
      <c r="L532" s="182"/>
      <c r="M532" s="184">
        <v>10000</v>
      </c>
      <c r="N532" s="184">
        <v>0</v>
      </c>
      <c r="O532" s="326">
        <v>0</v>
      </c>
    </row>
    <row r="533" spans="1:15" ht="15">
      <c r="A533" s="10"/>
      <c r="B533" s="20"/>
      <c r="C533" s="10"/>
      <c r="D533" s="20"/>
      <c r="E533" s="10"/>
      <c r="F533" s="10"/>
      <c r="G533" s="10"/>
      <c r="H533" s="10"/>
      <c r="I533" s="25"/>
      <c r="J533" s="224">
        <v>37</v>
      </c>
      <c r="K533" s="218" t="s">
        <v>54</v>
      </c>
      <c r="L533" s="187"/>
      <c r="M533" s="189">
        <v>10000</v>
      </c>
      <c r="N533" s="189">
        <v>0</v>
      </c>
      <c r="O533" s="327">
        <v>0</v>
      </c>
    </row>
    <row r="534" spans="1:15" ht="15">
      <c r="A534" s="10"/>
      <c r="B534" s="20"/>
      <c r="C534" s="10"/>
      <c r="D534" s="20"/>
      <c r="E534" s="10"/>
      <c r="F534" s="10"/>
      <c r="G534" s="10"/>
      <c r="H534" s="10"/>
      <c r="I534" s="25"/>
      <c r="J534" s="241">
        <v>372</v>
      </c>
      <c r="K534" s="192" t="s">
        <v>325</v>
      </c>
      <c r="L534" s="192"/>
      <c r="M534" s="189">
        <v>10000</v>
      </c>
      <c r="N534" s="189">
        <v>0</v>
      </c>
      <c r="O534" s="327">
        <v>0</v>
      </c>
    </row>
    <row r="535" spans="1:15" ht="15">
      <c r="A535" s="10"/>
      <c r="B535" s="20"/>
      <c r="C535" s="10"/>
      <c r="D535" s="20"/>
      <c r="E535" s="10"/>
      <c r="F535" s="10"/>
      <c r="G535" s="10"/>
      <c r="H535" s="10"/>
      <c r="I535" s="25"/>
      <c r="J535" s="317">
        <v>3721</v>
      </c>
      <c r="K535" s="192" t="s">
        <v>105</v>
      </c>
      <c r="L535" s="310"/>
      <c r="M535" s="194">
        <v>10000</v>
      </c>
      <c r="N535" s="194">
        <v>0</v>
      </c>
      <c r="O535" s="328">
        <v>0</v>
      </c>
    </row>
    <row r="536" spans="1:15" ht="15">
      <c r="A536" s="10"/>
      <c r="B536" s="20"/>
      <c r="C536" s="10"/>
      <c r="D536" s="20"/>
      <c r="E536" s="10"/>
      <c r="F536" s="10"/>
      <c r="G536" s="10"/>
      <c r="H536" s="10"/>
      <c r="I536" s="25"/>
      <c r="J536" s="177" t="s">
        <v>72</v>
      </c>
      <c r="K536" s="197" t="s">
        <v>339</v>
      </c>
      <c r="L536" s="206"/>
      <c r="M536" s="178">
        <v>15000</v>
      </c>
      <c r="N536" s="178">
        <f>SUM(N539)</f>
        <v>6000</v>
      </c>
      <c r="O536" s="323">
        <f>AVERAGE(N536/M536*100)</f>
        <v>40</v>
      </c>
    </row>
    <row r="537" spans="1:15" ht="15">
      <c r="A537" s="40"/>
      <c r="B537" s="35"/>
      <c r="C537" s="35"/>
      <c r="D537" s="35"/>
      <c r="E537" s="35"/>
      <c r="F537" s="35"/>
      <c r="G537" s="35"/>
      <c r="H537" s="35"/>
      <c r="I537" s="35"/>
      <c r="J537" s="278" t="s">
        <v>78</v>
      </c>
      <c r="K537" s="180" t="s">
        <v>237</v>
      </c>
      <c r="L537" s="180"/>
      <c r="M537" s="265"/>
      <c r="N537" s="265"/>
      <c r="O537" s="329"/>
    </row>
    <row r="538" spans="1:15" ht="15">
      <c r="A538" s="46"/>
      <c r="B538" s="45"/>
      <c r="C538" s="45"/>
      <c r="D538" s="45"/>
      <c r="E538" s="45"/>
      <c r="F538" s="45"/>
      <c r="G538" s="45"/>
      <c r="H538" s="45"/>
      <c r="I538" s="45"/>
      <c r="J538" s="280" t="s">
        <v>55</v>
      </c>
      <c r="K538" s="263"/>
      <c r="L538" s="263"/>
      <c r="M538" s="264"/>
      <c r="N538" s="264"/>
      <c r="O538" s="330"/>
    </row>
    <row r="539" spans="1:15" ht="15">
      <c r="A539" s="10"/>
      <c r="B539" s="10"/>
      <c r="C539" s="10"/>
      <c r="D539" s="10"/>
      <c r="E539" s="10"/>
      <c r="F539" s="10"/>
      <c r="G539" s="10"/>
      <c r="H539" s="10"/>
      <c r="I539" s="29"/>
      <c r="J539" s="223">
        <v>3</v>
      </c>
      <c r="K539" s="220" t="s">
        <v>45</v>
      </c>
      <c r="L539" s="182"/>
      <c r="M539" s="184">
        <v>15000</v>
      </c>
      <c r="N539" s="184">
        <f>SUM(N540)</f>
        <v>6000</v>
      </c>
      <c r="O539" s="345">
        <f>AVERAGE(N539/M539*100)</f>
        <v>40</v>
      </c>
    </row>
    <row r="540" spans="1:15" ht="15">
      <c r="A540" s="16"/>
      <c r="B540" s="28"/>
      <c r="C540" s="28"/>
      <c r="D540" s="28"/>
      <c r="E540" s="28"/>
      <c r="F540" s="28"/>
      <c r="G540" s="28"/>
      <c r="H540" s="28"/>
      <c r="I540" s="33"/>
      <c r="J540" s="224">
        <v>37</v>
      </c>
      <c r="K540" s="218" t="s">
        <v>54</v>
      </c>
      <c r="L540" s="187"/>
      <c r="M540" s="189">
        <v>15000</v>
      </c>
      <c r="N540" s="189">
        <f>SUM(N541)</f>
        <v>6000</v>
      </c>
      <c r="O540" s="345">
        <f>AVERAGE(N540/M540*100)</f>
        <v>40</v>
      </c>
    </row>
    <row r="541" spans="1:15" ht="15">
      <c r="A541" s="16"/>
      <c r="B541" s="28"/>
      <c r="C541" s="28"/>
      <c r="D541" s="28"/>
      <c r="E541" s="28"/>
      <c r="F541" s="28"/>
      <c r="G541" s="28"/>
      <c r="H541" s="28"/>
      <c r="I541" s="33"/>
      <c r="J541" s="241">
        <v>372</v>
      </c>
      <c r="K541" s="192" t="s">
        <v>62</v>
      </c>
      <c r="L541" s="192"/>
      <c r="M541" s="189">
        <v>15000</v>
      </c>
      <c r="N541" s="189">
        <f>SUM(N542)</f>
        <v>6000</v>
      </c>
      <c r="O541" s="345">
        <f>AVERAGE(N541/M541*100)</f>
        <v>40</v>
      </c>
    </row>
    <row r="542" spans="1:15" ht="15">
      <c r="A542" s="16"/>
      <c r="B542" s="28"/>
      <c r="C542" s="28"/>
      <c r="D542" s="28"/>
      <c r="E542" s="28"/>
      <c r="F542" s="28"/>
      <c r="G542" s="28"/>
      <c r="H542" s="28"/>
      <c r="I542" s="33"/>
      <c r="J542" s="317">
        <v>3721</v>
      </c>
      <c r="K542" s="192" t="s">
        <v>105</v>
      </c>
      <c r="L542" s="310"/>
      <c r="M542" s="194">
        <v>15000</v>
      </c>
      <c r="N542" s="194">
        <v>6000</v>
      </c>
      <c r="O542" s="345">
        <f>AVERAGE(N542/M542*100)</f>
        <v>40</v>
      </c>
    </row>
    <row r="543" spans="1:15" ht="15">
      <c r="A543" s="24"/>
      <c r="B543" s="10"/>
      <c r="C543" s="10"/>
      <c r="D543" s="10"/>
      <c r="E543" s="10"/>
      <c r="F543" s="10"/>
      <c r="G543" s="10"/>
      <c r="H543" s="10"/>
      <c r="I543" s="30"/>
      <c r="J543" s="177" t="s">
        <v>72</v>
      </c>
      <c r="K543" s="197" t="s">
        <v>338</v>
      </c>
      <c r="L543" s="206"/>
      <c r="M543" s="178">
        <v>120000</v>
      </c>
      <c r="N543" s="178">
        <f>SUM(N546)</f>
        <v>135481</v>
      </c>
      <c r="O543" s="323">
        <f>AVERAGE(N543/M543*100)</f>
        <v>112.90083333333334</v>
      </c>
    </row>
    <row r="544" spans="1:15" ht="15">
      <c r="A544" s="24"/>
      <c r="B544" s="10"/>
      <c r="C544" s="10"/>
      <c r="D544" s="10"/>
      <c r="E544" s="10"/>
      <c r="F544" s="10"/>
      <c r="G544" s="10"/>
      <c r="H544" s="10"/>
      <c r="I544" s="30"/>
      <c r="J544" s="278" t="s">
        <v>78</v>
      </c>
      <c r="K544" s="180" t="s">
        <v>184</v>
      </c>
      <c r="L544" s="180"/>
      <c r="M544" s="265"/>
      <c r="N544" s="265"/>
      <c r="O544" s="329"/>
    </row>
    <row r="545" spans="1:15" ht="15">
      <c r="A545" s="24"/>
      <c r="B545" s="10"/>
      <c r="C545" s="10"/>
      <c r="D545" s="10"/>
      <c r="E545" s="10"/>
      <c r="F545" s="10"/>
      <c r="G545" s="10"/>
      <c r="H545" s="10"/>
      <c r="I545" s="30"/>
      <c r="J545" s="280" t="s">
        <v>55</v>
      </c>
      <c r="K545" s="263"/>
      <c r="L545" s="263"/>
      <c r="M545" s="264"/>
      <c r="N545" s="264"/>
      <c r="O545" s="330"/>
    </row>
    <row r="546" spans="1:15" ht="15">
      <c r="A546" s="24"/>
      <c r="B546" s="10"/>
      <c r="C546" s="10"/>
      <c r="D546" s="10"/>
      <c r="E546" s="10"/>
      <c r="F546" s="10"/>
      <c r="G546" s="10"/>
      <c r="H546" s="10"/>
      <c r="I546" s="30"/>
      <c r="J546" s="223">
        <v>3</v>
      </c>
      <c r="K546" s="220" t="s">
        <v>45</v>
      </c>
      <c r="L546" s="182"/>
      <c r="M546" s="184">
        <v>120000</v>
      </c>
      <c r="N546" s="184">
        <f>SUM(N547)</f>
        <v>135481</v>
      </c>
      <c r="O546" s="345">
        <f aca="true" t="shared" si="24" ref="O546:O551">AVERAGE(N546/M546*100)</f>
        <v>112.90083333333334</v>
      </c>
    </row>
    <row r="547" spans="1:15" ht="15">
      <c r="A547" s="24"/>
      <c r="B547" s="10"/>
      <c r="C547" s="10"/>
      <c r="D547" s="10"/>
      <c r="E547" s="10"/>
      <c r="F547" s="10"/>
      <c r="G547" s="10"/>
      <c r="H547" s="10"/>
      <c r="I547" s="30"/>
      <c r="J547" s="224">
        <v>37</v>
      </c>
      <c r="K547" s="218" t="s">
        <v>54</v>
      </c>
      <c r="L547" s="187"/>
      <c r="M547" s="189">
        <v>120000</v>
      </c>
      <c r="N547" s="189">
        <f>SUM(N548)</f>
        <v>135481</v>
      </c>
      <c r="O547" s="345">
        <f t="shared" si="24"/>
        <v>112.90083333333334</v>
      </c>
    </row>
    <row r="548" spans="1:15" ht="15">
      <c r="A548" s="24"/>
      <c r="B548" s="10"/>
      <c r="C548" s="10"/>
      <c r="D548" s="10"/>
      <c r="E548" s="10"/>
      <c r="F548" s="10"/>
      <c r="G548" s="10"/>
      <c r="H548" s="10"/>
      <c r="I548" s="30"/>
      <c r="J548" s="224">
        <v>372</v>
      </c>
      <c r="K548" s="187" t="s">
        <v>62</v>
      </c>
      <c r="L548" s="187"/>
      <c r="M548" s="189">
        <v>120000</v>
      </c>
      <c r="N548" s="189">
        <f>SUM(N549)</f>
        <v>135481</v>
      </c>
      <c r="O548" s="345">
        <f t="shared" si="24"/>
        <v>112.90083333333334</v>
      </c>
    </row>
    <row r="549" spans="1:15" ht="15">
      <c r="A549" s="24"/>
      <c r="B549" s="10"/>
      <c r="C549" s="10"/>
      <c r="D549" s="10"/>
      <c r="E549" s="10"/>
      <c r="F549" s="10"/>
      <c r="G549" s="10"/>
      <c r="H549" s="10"/>
      <c r="I549" s="30"/>
      <c r="J549" s="241">
        <v>3721</v>
      </c>
      <c r="K549" s="192" t="s">
        <v>105</v>
      </c>
      <c r="L549" s="192"/>
      <c r="M549" s="189">
        <v>120000</v>
      </c>
      <c r="N549" s="189">
        <v>135481</v>
      </c>
      <c r="O549" s="345">
        <f t="shared" si="24"/>
        <v>112.90083333333334</v>
      </c>
    </row>
    <row r="550" spans="1:15" ht="15">
      <c r="A550" s="24"/>
      <c r="B550" s="10"/>
      <c r="C550" s="10"/>
      <c r="D550" s="10"/>
      <c r="E550" s="10"/>
      <c r="F550" s="10"/>
      <c r="G550" s="10"/>
      <c r="H550" s="10"/>
      <c r="I550" s="30"/>
      <c r="J550" s="226" t="s">
        <v>275</v>
      </c>
      <c r="K550" s="227"/>
      <c r="L550" s="227"/>
      <c r="M550" s="205">
        <v>40000</v>
      </c>
      <c r="N550" s="205">
        <f>SUM(N551)</f>
        <v>54663</v>
      </c>
      <c r="O550" s="323">
        <f t="shared" si="24"/>
        <v>136.6575</v>
      </c>
    </row>
    <row r="551" spans="1:15" ht="15">
      <c r="A551" s="24"/>
      <c r="B551" s="10"/>
      <c r="C551" s="10"/>
      <c r="D551" s="10"/>
      <c r="E551" s="10"/>
      <c r="F551" s="10"/>
      <c r="G551" s="10"/>
      <c r="H551" s="10"/>
      <c r="I551" s="30"/>
      <c r="J551" s="306" t="s">
        <v>73</v>
      </c>
      <c r="K551" s="197" t="s">
        <v>276</v>
      </c>
      <c r="L551" s="206"/>
      <c r="M551" s="178">
        <v>40000</v>
      </c>
      <c r="N551" s="178">
        <f>SUM(N554)</f>
        <v>54663</v>
      </c>
      <c r="O551" s="323">
        <f t="shared" si="24"/>
        <v>136.6575</v>
      </c>
    </row>
    <row r="552" spans="1:15" ht="15">
      <c r="A552" s="24"/>
      <c r="B552" s="10"/>
      <c r="C552" s="10"/>
      <c r="D552" s="10"/>
      <c r="E552" s="10"/>
      <c r="F552" s="10"/>
      <c r="G552" s="10"/>
      <c r="H552" s="10"/>
      <c r="I552" s="30"/>
      <c r="J552" s="307" t="s">
        <v>78</v>
      </c>
      <c r="K552" s="180" t="s">
        <v>209</v>
      </c>
      <c r="L552" s="180"/>
      <c r="M552" s="265"/>
      <c r="N552" s="265"/>
      <c r="O552" s="329"/>
    </row>
    <row r="553" spans="1:15" ht="15">
      <c r="A553" s="24"/>
      <c r="B553" s="10"/>
      <c r="C553" s="10"/>
      <c r="D553" s="10"/>
      <c r="E553" s="10"/>
      <c r="F553" s="10"/>
      <c r="G553" s="10"/>
      <c r="H553" s="10"/>
      <c r="I553" s="30"/>
      <c r="J553" s="308" t="s">
        <v>207</v>
      </c>
      <c r="K553" s="263"/>
      <c r="L553" s="263"/>
      <c r="M553" s="264"/>
      <c r="N553" s="264"/>
      <c r="O553" s="330"/>
    </row>
    <row r="554" spans="1:15" ht="15">
      <c r="A554" s="24"/>
      <c r="B554" s="10"/>
      <c r="C554" s="10"/>
      <c r="D554" s="10"/>
      <c r="E554" s="10"/>
      <c r="F554" s="10"/>
      <c r="G554" s="10"/>
      <c r="H554" s="10"/>
      <c r="I554" s="30"/>
      <c r="J554" s="181">
        <v>3</v>
      </c>
      <c r="K554" s="182" t="s">
        <v>45</v>
      </c>
      <c r="L554" s="182"/>
      <c r="M554" s="184">
        <v>40000</v>
      </c>
      <c r="N554" s="184">
        <f>SUM(N555)</f>
        <v>54663</v>
      </c>
      <c r="O554" s="345">
        <f aca="true" t="shared" si="25" ref="O554:O559">AVERAGE(N554/M554*100)</f>
        <v>136.6575</v>
      </c>
    </row>
    <row r="555" spans="1:15" ht="15">
      <c r="A555" s="24"/>
      <c r="B555" s="10"/>
      <c r="C555" s="10"/>
      <c r="D555" s="10"/>
      <c r="E555" s="10"/>
      <c r="F555" s="10"/>
      <c r="G555" s="10"/>
      <c r="H555" s="10"/>
      <c r="I555" s="30"/>
      <c r="J555" s="186">
        <v>38</v>
      </c>
      <c r="K555" s="187" t="s">
        <v>33</v>
      </c>
      <c r="L555" s="187"/>
      <c r="M555" s="189">
        <v>40000</v>
      </c>
      <c r="N555" s="189">
        <f>SUM(N556)</f>
        <v>54663</v>
      </c>
      <c r="O555" s="345">
        <f t="shared" si="25"/>
        <v>136.6575</v>
      </c>
    </row>
    <row r="556" spans="1:15" ht="15">
      <c r="A556" s="40"/>
      <c r="B556" s="35"/>
      <c r="C556" s="35"/>
      <c r="D556" s="35"/>
      <c r="E556" s="35"/>
      <c r="F556" s="35"/>
      <c r="G556" s="35"/>
      <c r="H556" s="35"/>
      <c r="I556" s="35"/>
      <c r="J556" s="191">
        <v>381</v>
      </c>
      <c r="K556" s="192" t="s">
        <v>34</v>
      </c>
      <c r="L556" s="192"/>
      <c r="M556" s="189">
        <v>40000</v>
      </c>
      <c r="N556" s="189">
        <f>SUM(N557)</f>
        <v>54663</v>
      </c>
      <c r="O556" s="345">
        <f t="shared" si="25"/>
        <v>136.6575</v>
      </c>
    </row>
    <row r="557" spans="1:15" ht="15">
      <c r="A557" s="40"/>
      <c r="B557" s="35"/>
      <c r="C557" s="35"/>
      <c r="D557" s="35"/>
      <c r="E557" s="35"/>
      <c r="F557" s="35"/>
      <c r="G557" s="35"/>
      <c r="H557" s="35"/>
      <c r="I557" s="35"/>
      <c r="J557" s="191">
        <v>3811</v>
      </c>
      <c r="K557" s="192" t="s">
        <v>382</v>
      </c>
      <c r="L557" s="192"/>
      <c r="M557" s="189">
        <v>40000</v>
      </c>
      <c r="N557" s="189">
        <v>54663</v>
      </c>
      <c r="O557" s="345">
        <f t="shared" si="25"/>
        <v>136.6575</v>
      </c>
    </row>
    <row r="558" spans="1:15" ht="15">
      <c r="A558" s="16"/>
      <c r="B558" s="28"/>
      <c r="C558" s="28"/>
      <c r="D558" s="28"/>
      <c r="E558" s="28"/>
      <c r="F558" s="28"/>
      <c r="G558" s="28"/>
      <c r="H558" s="28"/>
      <c r="I558" s="33"/>
      <c r="J558" s="244" t="s">
        <v>277</v>
      </c>
      <c r="K558" s="166"/>
      <c r="L558" s="166"/>
      <c r="M558" s="205">
        <v>250000</v>
      </c>
      <c r="N558" s="205">
        <f>SUM(N559+N566+N573+N580+N587+N594)</f>
        <v>246832</v>
      </c>
      <c r="O558" s="323">
        <f t="shared" si="25"/>
        <v>98.7328</v>
      </c>
    </row>
    <row r="559" spans="1:15" ht="15">
      <c r="A559" s="16"/>
      <c r="B559" s="28"/>
      <c r="C559" s="28"/>
      <c r="D559" s="28"/>
      <c r="E559" s="28"/>
      <c r="F559" s="28"/>
      <c r="G559" s="28"/>
      <c r="H559" s="28"/>
      <c r="I559" s="33"/>
      <c r="J559" s="286" t="s">
        <v>72</v>
      </c>
      <c r="K559" s="197" t="s">
        <v>278</v>
      </c>
      <c r="L559" s="206"/>
      <c r="M559" s="178">
        <v>20000</v>
      </c>
      <c r="N559" s="178">
        <f>SUM(N562)</f>
        <v>26500</v>
      </c>
      <c r="O559" s="323">
        <f t="shared" si="25"/>
        <v>132.5</v>
      </c>
    </row>
    <row r="560" spans="1:15" ht="15">
      <c r="A560" s="16"/>
      <c r="B560" s="28"/>
      <c r="C560" s="28"/>
      <c r="D560" s="28"/>
      <c r="E560" s="28"/>
      <c r="F560" s="28"/>
      <c r="G560" s="28"/>
      <c r="H560" s="28"/>
      <c r="I560" s="33"/>
      <c r="J560" s="275" t="s">
        <v>177</v>
      </c>
      <c r="K560" s="180" t="s">
        <v>209</v>
      </c>
      <c r="L560" s="180"/>
      <c r="M560" s="265"/>
      <c r="N560" s="265"/>
      <c r="O560" s="329"/>
    </row>
    <row r="561" spans="1:15" ht="15">
      <c r="A561" s="10"/>
      <c r="B561" s="10"/>
      <c r="C561" s="10"/>
      <c r="D561" s="10"/>
      <c r="E561" s="10"/>
      <c r="F561" s="10"/>
      <c r="G561" s="10"/>
      <c r="H561" s="10"/>
      <c r="I561" s="21"/>
      <c r="J561" s="276" t="s">
        <v>210</v>
      </c>
      <c r="K561" s="263"/>
      <c r="L561" s="263"/>
      <c r="M561" s="264"/>
      <c r="N561" s="264"/>
      <c r="O561" s="330"/>
    </row>
    <row r="562" spans="1:15" ht="15">
      <c r="A562" s="10"/>
      <c r="B562" s="10"/>
      <c r="C562" s="10"/>
      <c r="D562" s="10"/>
      <c r="E562" s="10"/>
      <c r="F562" s="10"/>
      <c r="G562" s="10"/>
      <c r="H562" s="10"/>
      <c r="I562" s="21"/>
      <c r="J562" s="181">
        <v>3</v>
      </c>
      <c r="K562" s="182" t="s">
        <v>45</v>
      </c>
      <c r="L562" s="182"/>
      <c r="M562" s="184">
        <v>20000</v>
      </c>
      <c r="N562" s="184">
        <f>SUM(N563)</f>
        <v>26500</v>
      </c>
      <c r="O562" s="345">
        <f>AVERAGE(N562/M562*100)</f>
        <v>132.5</v>
      </c>
    </row>
    <row r="563" spans="1:15" ht="15">
      <c r="A563" s="10"/>
      <c r="B563" s="20"/>
      <c r="C563" s="10"/>
      <c r="D563" s="20"/>
      <c r="E563" s="20"/>
      <c r="F563" s="10"/>
      <c r="G563" s="10"/>
      <c r="H563" s="10"/>
      <c r="I563" s="21"/>
      <c r="J563" s="186">
        <v>38</v>
      </c>
      <c r="K563" s="187" t="s">
        <v>33</v>
      </c>
      <c r="L563" s="187"/>
      <c r="M563" s="189">
        <v>20000</v>
      </c>
      <c r="N563" s="189">
        <f>SUM(N564)</f>
        <v>26500</v>
      </c>
      <c r="O563" s="345">
        <f>AVERAGE(N563/M563*100)</f>
        <v>132.5</v>
      </c>
    </row>
    <row r="564" spans="1:15" ht="15">
      <c r="A564" s="10"/>
      <c r="B564" s="20"/>
      <c r="C564" s="10"/>
      <c r="D564" s="20"/>
      <c r="E564" s="20"/>
      <c r="F564" s="10"/>
      <c r="G564" s="10"/>
      <c r="H564" s="10"/>
      <c r="I564" s="21"/>
      <c r="J564" s="191">
        <v>381</v>
      </c>
      <c r="K564" s="192" t="s">
        <v>34</v>
      </c>
      <c r="L564" s="192"/>
      <c r="M564" s="189">
        <v>20000</v>
      </c>
      <c r="N564" s="189">
        <f>SUM(N565)</f>
        <v>26500</v>
      </c>
      <c r="O564" s="345">
        <f>AVERAGE(N564/M564*100)</f>
        <v>132.5</v>
      </c>
    </row>
    <row r="565" spans="1:15" ht="15">
      <c r="A565" s="10"/>
      <c r="B565" s="20"/>
      <c r="C565" s="10"/>
      <c r="D565" s="20"/>
      <c r="E565" s="20"/>
      <c r="F565" s="10"/>
      <c r="G565" s="10"/>
      <c r="H565" s="10"/>
      <c r="I565" s="21"/>
      <c r="J565" s="191">
        <v>3811</v>
      </c>
      <c r="K565" s="192" t="s">
        <v>383</v>
      </c>
      <c r="L565" s="192"/>
      <c r="M565" s="194">
        <v>20000</v>
      </c>
      <c r="N565" s="194">
        <v>26500</v>
      </c>
      <c r="O565" s="345">
        <f>AVERAGE(N565/M565*100)</f>
        <v>132.5</v>
      </c>
    </row>
    <row r="566" spans="1:15" ht="15">
      <c r="A566" s="10"/>
      <c r="B566" s="20"/>
      <c r="C566" s="10"/>
      <c r="D566" s="20"/>
      <c r="E566" s="20"/>
      <c r="F566" s="10"/>
      <c r="G566" s="10"/>
      <c r="H566" s="10"/>
      <c r="I566" s="21"/>
      <c r="J566" s="288" t="s">
        <v>279</v>
      </c>
      <c r="K566" s="176"/>
      <c r="L566" s="176"/>
      <c r="M566" s="178">
        <v>30000</v>
      </c>
      <c r="N566" s="178">
        <f>SUM(N569)</f>
        <v>28332</v>
      </c>
      <c r="O566" s="323">
        <f>AVERAGE(N566/M566*100)</f>
        <v>94.44</v>
      </c>
    </row>
    <row r="567" spans="1:15" ht="15">
      <c r="A567" s="10"/>
      <c r="B567" s="20"/>
      <c r="C567" s="10"/>
      <c r="D567" s="20"/>
      <c r="E567" s="20"/>
      <c r="F567" s="10"/>
      <c r="G567" s="10"/>
      <c r="H567" s="10"/>
      <c r="I567" s="21"/>
      <c r="J567" s="275" t="s">
        <v>178</v>
      </c>
      <c r="K567" s="180" t="s">
        <v>209</v>
      </c>
      <c r="L567" s="180"/>
      <c r="M567" s="269"/>
      <c r="N567" s="269"/>
      <c r="O567" s="324"/>
    </row>
    <row r="568" spans="1:15" ht="15">
      <c r="A568" s="10"/>
      <c r="B568" s="20"/>
      <c r="C568" s="10"/>
      <c r="D568" s="20"/>
      <c r="E568" s="20"/>
      <c r="F568" s="10"/>
      <c r="G568" s="10"/>
      <c r="H568" s="10"/>
      <c r="I568" s="21"/>
      <c r="J568" s="276" t="s">
        <v>190</v>
      </c>
      <c r="K568" s="263"/>
      <c r="L568" s="263"/>
      <c r="M568" s="268"/>
      <c r="N568" s="268"/>
      <c r="O568" s="325"/>
    </row>
    <row r="569" spans="1:15" ht="15">
      <c r="A569" s="10"/>
      <c r="B569" s="20"/>
      <c r="C569" s="10"/>
      <c r="D569" s="20"/>
      <c r="E569" s="20"/>
      <c r="F569" s="10"/>
      <c r="G569" s="10"/>
      <c r="H569" s="10"/>
      <c r="I569" s="21"/>
      <c r="J569" s="213">
        <v>3</v>
      </c>
      <c r="K569" s="214" t="s">
        <v>4</v>
      </c>
      <c r="L569" s="214"/>
      <c r="M569" s="184">
        <v>30000</v>
      </c>
      <c r="N569" s="184">
        <f>SUM(N570)</f>
        <v>28332</v>
      </c>
      <c r="O569" s="345">
        <f>AVERAGE(N569/M569*100)</f>
        <v>94.44</v>
      </c>
    </row>
    <row r="570" spans="1:15" ht="15">
      <c r="A570" s="10"/>
      <c r="B570" s="20"/>
      <c r="C570" s="10"/>
      <c r="D570" s="20"/>
      <c r="E570" s="20"/>
      <c r="F570" s="10"/>
      <c r="G570" s="10"/>
      <c r="H570" s="10"/>
      <c r="I570" s="21"/>
      <c r="J570" s="191">
        <v>32</v>
      </c>
      <c r="K570" s="192" t="s">
        <v>25</v>
      </c>
      <c r="L570" s="192"/>
      <c r="M570" s="189">
        <v>30000</v>
      </c>
      <c r="N570" s="189">
        <f>SUM(N571)</f>
        <v>28332</v>
      </c>
      <c r="O570" s="345">
        <f>AVERAGE(N570/M570*100)</f>
        <v>94.44</v>
      </c>
    </row>
    <row r="571" spans="1:15" ht="15">
      <c r="A571" s="10"/>
      <c r="B571" s="20"/>
      <c r="C571" s="10"/>
      <c r="D571" s="20"/>
      <c r="E571" s="20"/>
      <c r="F571" s="10"/>
      <c r="G571" s="10"/>
      <c r="H571" s="10"/>
      <c r="I571" s="21"/>
      <c r="J571" s="191">
        <v>329</v>
      </c>
      <c r="K571" s="192" t="s">
        <v>29</v>
      </c>
      <c r="L571" s="192"/>
      <c r="M571" s="189">
        <v>30000</v>
      </c>
      <c r="N571" s="189">
        <f>SUM(N572)</f>
        <v>28332</v>
      </c>
      <c r="O571" s="345">
        <f>AVERAGE(N571/M571*100)</f>
        <v>94.44</v>
      </c>
    </row>
    <row r="572" spans="1:15" ht="15">
      <c r="A572" s="10"/>
      <c r="B572" s="20"/>
      <c r="C572" s="10"/>
      <c r="D572" s="20"/>
      <c r="E572" s="20"/>
      <c r="F572" s="10"/>
      <c r="G572" s="10"/>
      <c r="H572" s="10"/>
      <c r="I572" s="21"/>
      <c r="J572" s="186">
        <v>3294</v>
      </c>
      <c r="K572" s="195" t="s">
        <v>399</v>
      </c>
      <c r="L572" s="310"/>
      <c r="M572" s="194">
        <v>30000</v>
      </c>
      <c r="N572" s="194">
        <v>28332</v>
      </c>
      <c r="O572" s="345">
        <f>AVERAGE(N572/M572*100)</f>
        <v>94.44</v>
      </c>
    </row>
    <row r="573" spans="1:15" ht="15">
      <c r="A573" s="10"/>
      <c r="B573" s="20"/>
      <c r="C573" s="10"/>
      <c r="D573" s="20"/>
      <c r="E573" s="20"/>
      <c r="F573" s="10"/>
      <c r="G573" s="10"/>
      <c r="H573" s="10"/>
      <c r="I573" s="21"/>
      <c r="J573" s="286" t="s">
        <v>72</v>
      </c>
      <c r="K573" s="197" t="s">
        <v>280</v>
      </c>
      <c r="L573" s="206"/>
      <c r="M573" s="178">
        <v>30000</v>
      </c>
      <c r="N573" s="178">
        <f>SUM(N576)</f>
        <v>25000</v>
      </c>
      <c r="O573" s="323">
        <f>AVERAGE(N573/M573*100)</f>
        <v>83.33333333333334</v>
      </c>
    </row>
    <row r="574" spans="1:15" ht="15">
      <c r="A574" s="16"/>
      <c r="B574" s="28"/>
      <c r="C574" s="28"/>
      <c r="D574" s="28"/>
      <c r="E574" s="28"/>
      <c r="F574" s="28"/>
      <c r="G574" s="28"/>
      <c r="H574" s="28"/>
      <c r="I574" s="33"/>
      <c r="J574" s="275" t="s">
        <v>177</v>
      </c>
      <c r="K574" s="180" t="s">
        <v>209</v>
      </c>
      <c r="L574" s="180"/>
      <c r="M574" s="269"/>
      <c r="N574" s="269"/>
      <c r="O574" s="324"/>
    </row>
    <row r="575" spans="1:15" ht="15">
      <c r="A575" s="16"/>
      <c r="B575" s="28"/>
      <c r="C575" s="28"/>
      <c r="D575" s="28"/>
      <c r="E575" s="28"/>
      <c r="F575" s="28"/>
      <c r="G575" s="28"/>
      <c r="H575" s="28"/>
      <c r="I575" s="33"/>
      <c r="J575" s="276" t="s">
        <v>194</v>
      </c>
      <c r="K575" s="263"/>
      <c r="L575" s="263"/>
      <c r="M575" s="268"/>
      <c r="N575" s="268"/>
      <c r="O575" s="325"/>
    </row>
    <row r="576" spans="1:15" ht="15">
      <c r="A576" s="16"/>
      <c r="B576" s="28"/>
      <c r="C576" s="28"/>
      <c r="D576" s="28"/>
      <c r="E576" s="28"/>
      <c r="F576" s="28"/>
      <c r="G576" s="28"/>
      <c r="H576" s="28"/>
      <c r="I576" s="33"/>
      <c r="J576" s="181">
        <v>3</v>
      </c>
      <c r="K576" s="182" t="s">
        <v>45</v>
      </c>
      <c r="L576" s="182"/>
      <c r="M576" s="184">
        <v>30000</v>
      </c>
      <c r="N576" s="184">
        <f>SUM(N577)</f>
        <v>25000</v>
      </c>
      <c r="O576" s="345">
        <f>AVERAGE(N576/M576*100)</f>
        <v>83.33333333333334</v>
      </c>
    </row>
    <row r="577" spans="1:15" ht="15">
      <c r="A577" s="10"/>
      <c r="B577" s="10"/>
      <c r="C577" s="10"/>
      <c r="D577" s="10"/>
      <c r="E577" s="10"/>
      <c r="F577" s="10"/>
      <c r="G577" s="10"/>
      <c r="H577" s="10"/>
      <c r="I577" s="25"/>
      <c r="J577" s="186">
        <v>38</v>
      </c>
      <c r="K577" s="187" t="s">
        <v>33</v>
      </c>
      <c r="L577" s="187"/>
      <c r="M577" s="189">
        <v>30000</v>
      </c>
      <c r="N577" s="189">
        <f>SUM(N578)</f>
        <v>25000</v>
      </c>
      <c r="O577" s="345">
        <f>AVERAGE(N577/M577*100)</f>
        <v>83.33333333333334</v>
      </c>
    </row>
    <row r="578" spans="1:15" ht="15">
      <c r="A578" s="10"/>
      <c r="B578" s="10"/>
      <c r="C578" s="10"/>
      <c r="D578" s="10"/>
      <c r="E578" s="10"/>
      <c r="F578" s="10"/>
      <c r="G578" s="10"/>
      <c r="H578" s="10"/>
      <c r="I578" s="25"/>
      <c r="J578" s="186">
        <v>381</v>
      </c>
      <c r="K578" s="187" t="s">
        <v>34</v>
      </c>
      <c r="L578" s="187"/>
      <c r="M578" s="189">
        <v>30000</v>
      </c>
      <c r="N578" s="189">
        <f>SUM(N579)</f>
        <v>25000</v>
      </c>
      <c r="O578" s="345">
        <f>AVERAGE(N578/M578*100)</f>
        <v>83.33333333333334</v>
      </c>
    </row>
    <row r="579" spans="1:15" ht="15">
      <c r="A579" s="10"/>
      <c r="B579" s="10"/>
      <c r="C579" s="10"/>
      <c r="D579" s="10"/>
      <c r="E579" s="10"/>
      <c r="F579" s="10"/>
      <c r="G579" s="10"/>
      <c r="H579" s="10"/>
      <c r="I579" s="25"/>
      <c r="J579" s="186">
        <v>3811</v>
      </c>
      <c r="K579" s="195" t="s">
        <v>383</v>
      </c>
      <c r="L579" s="310"/>
      <c r="M579" s="194">
        <v>30000</v>
      </c>
      <c r="N579" s="194">
        <v>25000</v>
      </c>
      <c r="O579" s="345">
        <f>AVERAGE(N579/M579*100)</f>
        <v>83.33333333333334</v>
      </c>
    </row>
    <row r="580" spans="1:15" ht="15">
      <c r="A580" s="10"/>
      <c r="B580" s="20"/>
      <c r="C580" s="10"/>
      <c r="D580" s="20"/>
      <c r="E580" s="20"/>
      <c r="F580" s="10"/>
      <c r="G580" s="10"/>
      <c r="H580" s="10"/>
      <c r="I580" s="25"/>
      <c r="J580" s="286" t="s">
        <v>72</v>
      </c>
      <c r="K580" s="197" t="s">
        <v>281</v>
      </c>
      <c r="L580" s="206"/>
      <c r="M580" s="178">
        <v>90000</v>
      </c>
      <c r="N580" s="178">
        <f>SUM(N583)</f>
        <v>91500</v>
      </c>
      <c r="O580" s="323">
        <f>AVERAGE(N580/M580*100)</f>
        <v>101.66666666666666</v>
      </c>
    </row>
    <row r="581" spans="1:15" ht="15">
      <c r="A581" s="10"/>
      <c r="B581" s="20"/>
      <c r="C581" s="10"/>
      <c r="D581" s="20"/>
      <c r="E581" s="20"/>
      <c r="F581" s="10"/>
      <c r="G581" s="10"/>
      <c r="H581" s="10"/>
      <c r="I581" s="25"/>
      <c r="J581" s="275" t="s">
        <v>78</v>
      </c>
      <c r="K581" s="180" t="s">
        <v>184</v>
      </c>
      <c r="L581" s="284"/>
      <c r="M581" s="265"/>
      <c r="N581" s="265"/>
      <c r="O581" s="329"/>
    </row>
    <row r="582" spans="1:15" ht="15">
      <c r="A582" s="10"/>
      <c r="B582" s="20"/>
      <c r="C582" s="10"/>
      <c r="D582" s="20"/>
      <c r="E582" s="20"/>
      <c r="F582" s="10"/>
      <c r="G582" s="10"/>
      <c r="H582" s="10"/>
      <c r="I582" s="25"/>
      <c r="J582" s="276" t="s">
        <v>194</v>
      </c>
      <c r="K582" s="263"/>
      <c r="L582" s="285"/>
      <c r="M582" s="264"/>
      <c r="N582" s="264"/>
      <c r="O582" s="330"/>
    </row>
    <row r="583" spans="1:15" ht="15">
      <c r="A583" s="10"/>
      <c r="B583" s="20"/>
      <c r="C583" s="10"/>
      <c r="D583" s="20"/>
      <c r="E583" s="20"/>
      <c r="F583" s="10"/>
      <c r="G583" s="10"/>
      <c r="H583" s="10"/>
      <c r="I583" s="25"/>
      <c r="J583" s="181">
        <v>3</v>
      </c>
      <c r="K583" s="182" t="s">
        <v>4</v>
      </c>
      <c r="L583" s="182"/>
      <c r="M583" s="184">
        <v>90000</v>
      </c>
      <c r="N583" s="184">
        <f>SUM(N584)</f>
        <v>91500</v>
      </c>
      <c r="O583" s="328">
        <f>AVERAGE(N583/M583*100)</f>
        <v>101.66666666666666</v>
      </c>
    </row>
    <row r="584" spans="1:15" ht="15">
      <c r="A584" s="10"/>
      <c r="B584" s="20"/>
      <c r="C584" s="10"/>
      <c r="D584" s="20"/>
      <c r="E584" s="20"/>
      <c r="F584" s="10"/>
      <c r="G584" s="10"/>
      <c r="H584" s="10"/>
      <c r="I584" s="25"/>
      <c r="J584" s="186">
        <v>38</v>
      </c>
      <c r="K584" s="187" t="s">
        <v>86</v>
      </c>
      <c r="L584" s="187"/>
      <c r="M584" s="189">
        <v>90000</v>
      </c>
      <c r="N584" s="189">
        <f>SUM(N585)</f>
        <v>91500</v>
      </c>
      <c r="O584" s="328">
        <f>AVERAGE(N584/M584*100)</f>
        <v>101.66666666666666</v>
      </c>
    </row>
    <row r="585" spans="1:15" ht="15">
      <c r="A585" s="40"/>
      <c r="B585" s="35"/>
      <c r="C585" s="35"/>
      <c r="D585" s="35"/>
      <c r="E585" s="35"/>
      <c r="F585" s="35"/>
      <c r="G585" s="35"/>
      <c r="H585" s="35"/>
      <c r="I585" s="35"/>
      <c r="J585" s="186">
        <v>381</v>
      </c>
      <c r="K585" s="187" t="s">
        <v>34</v>
      </c>
      <c r="L585" s="187"/>
      <c r="M585" s="189">
        <v>90000</v>
      </c>
      <c r="N585" s="189">
        <f>SUM(N586)</f>
        <v>91500</v>
      </c>
      <c r="O585" s="328">
        <f>AVERAGE(N585/M585*100)</f>
        <v>101.66666666666666</v>
      </c>
    </row>
    <row r="586" spans="1:15" ht="15">
      <c r="A586" s="40"/>
      <c r="B586" s="35"/>
      <c r="C586" s="35"/>
      <c r="D586" s="35"/>
      <c r="E586" s="35"/>
      <c r="F586" s="35"/>
      <c r="G586" s="35"/>
      <c r="H586" s="35"/>
      <c r="I586" s="35"/>
      <c r="J586" s="186">
        <v>3811</v>
      </c>
      <c r="K586" s="195" t="s">
        <v>383</v>
      </c>
      <c r="L586" s="310"/>
      <c r="M586" s="194">
        <v>90000</v>
      </c>
      <c r="N586" s="194">
        <v>91500</v>
      </c>
      <c r="O586" s="328">
        <f>AVERAGE(N586/M586*100)</f>
        <v>101.66666666666666</v>
      </c>
    </row>
    <row r="587" spans="1:15" ht="15">
      <c r="A587" s="16"/>
      <c r="B587" s="28"/>
      <c r="C587" s="28"/>
      <c r="D587" s="28"/>
      <c r="E587" s="28"/>
      <c r="F587" s="28"/>
      <c r="G587" s="28"/>
      <c r="H587" s="28"/>
      <c r="I587" s="33"/>
      <c r="J587" s="286" t="s">
        <v>72</v>
      </c>
      <c r="K587" s="197" t="s">
        <v>326</v>
      </c>
      <c r="L587" s="206"/>
      <c r="M587" s="178">
        <v>20000</v>
      </c>
      <c r="N587" s="178">
        <v>0</v>
      </c>
      <c r="O587" s="323">
        <v>0</v>
      </c>
    </row>
    <row r="588" spans="1:15" ht="15">
      <c r="A588" s="16"/>
      <c r="B588" s="28"/>
      <c r="C588" s="28"/>
      <c r="D588" s="28"/>
      <c r="E588" s="28"/>
      <c r="F588" s="28"/>
      <c r="G588" s="28"/>
      <c r="H588" s="28"/>
      <c r="I588" s="33"/>
      <c r="J588" s="275" t="s">
        <v>78</v>
      </c>
      <c r="K588" s="180" t="s">
        <v>184</v>
      </c>
      <c r="L588" s="284"/>
      <c r="M588" s="265"/>
      <c r="N588" s="265"/>
      <c r="O588" s="329"/>
    </row>
    <row r="589" spans="1:15" ht="15">
      <c r="A589" s="16"/>
      <c r="B589" s="28"/>
      <c r="C589" s="28"/>
      <c r="D589" s="28"/>
      <c r="E589" s="28"/>
      <c r="F589" s="28"/>
      <c r="G589" s="28"/>
      <c r="H589" s="28"/>
      <c r="I589" s="33"/>
      <c r="J589" s="276" t="s">
        <v>327</v>
      </c>
      <c r="K589" s="263"/>
      <c r="L589" s="285"/>
      <c r="M589" s="264"/>
      <c r="N589" s="264"/>
      <c r="O589" s="330"/>
    </row>
    <row r="590" spans="1:15" ht="15">
      <c r="A590" s="10"/>
      <c r="B590" s="10"/>
      <c r="C590" s="10"/>
      <c r="D590" s="10"/>
      <c r="E590" s="10"/>
      <c r="F590" s="10"/>
      <c r="G590" s="10"/>
      <c r="H590" s="10"/>
      <c r="I590" s="21"/>
      <c r="J590" s="181">
        <v>3</v>
      </c>
      <c r="K590" s="182" t="s">
        <v>4</v>
      </c>
      <c r="L590" s="182"/>
      <c r="M590" s="184">
        <v>20000</v>
      </c>
      <c r="N590" s="184">
        <v>0</v>
      </c>
      <c r="O590" s="352">
        <f>AVERAGE(N590/M590*100)</f>
        <v>0</v>
      </c>
    </row>
    <row r="591" spans="1:15" ht="15">
      <c r="A591" s="10"/>
      <c r="B591" s="10"/>
      <c r="C591" s="10"/>
      <c r="D591" s="10"/>
      <c r="E591" s="10"/>
      <c r="F591" s="10"/>
      <c r="G591" s="10"/>
      <c r="H591" s="10"/>
      <c r="I591" s="21"/>
      <c r="J591" s="186">
        <v>32</v>
      </c>
      <c r="K591" s="187" t="s">
        <v>25</v>
      </c>
      <c r="L591" s="187"/>
      <c r="M591" s="189">
        <v>20000</v>
      </c>
      <c r="N591" s="189">
        <v>0</v>
      </c>
      <c r="O591" s="352">
        <f>AVERAGE(N591/M591*100)</f>
        <v>0</v>
      </c>
    </row>
    <row r="592" spans="1:15" ht="15">
      <c r="A592" s="10"/>
      <c r="B592" s="20"/>
      <c r="C592" s="10"/>
      <c r="D592" s="20"/>
      <c r="E592" s="20"/>
      <c r="F592" s="10"/>
      <c r="G592" s="10"/>
      <c r="H592" s="10"/>
      <c r="I592" s="21"/>
      <c r="J592" s="186">
        <v>329</v>
      </c>
      <c r="K592" s="187" t="s">
        <v>29</v>
      </c>
      <c r="L592" s="187"/>
      <c r="M592" s="189">
        <v>20000</v>
      </c>
      <c r="N592" s="189">
        <v>0</v>
      </c>
      <c r="O592" s="352">
        <f>AVERAGE(N592/M592*100)</f>
        <v>0</v>
      </c>
    </row>
    <row r="593" spans="1:15" ht="15">
      <c r="A593" s="10"/>
      <c r="B593" s="20"/>
      <c r="C593" s="10"/>
      <c r="D593" s="20"/>
      <c r="E593" s="20"/>
      <c r="F593" s="10"/>
      <c r="G593" s="10"/>
      <c r="H593" s="10"/>
      <c r="I593" s="21"/>
      <c r="J593" s="186">
        <v>3299</v>
      </c>
      <c r="K593" s="195" t="s">
        <v>29</v>
      </c>
      <c r="L593" s="310"/>
      <c r="M593" s="194">
        <v>20000</v>
      </c>
      <c r="N593" s="194">
        <v>0</v>
      </c>
      <c r="O593" s="352">
        <f>AVERAGE(N593/M593*100)</f>
        <v>0</v>
      </c>
    </row>
    <row r="594" spans="1:15" ht="15">
      <c r="A594" s="10"/>
      <c r="B594" s="20"/>
      <c r="C594" s="10"/>
      <c r="D594" s="20"/>
      <c r="E594" s="20"/>
      <c r="F594" s="10"/>
      <c r="G594" s="10"/>
      <c r="H594" s="10"/>
      <c r="I594" s="21"/>
      <c r="J594" s="286" t="s">
        <v>72</v>
      </c>
      <c r="K594" s="197" t="s">
        <v>328</v>
      </c>
      <c r="L594" s="206"/>
      <c r="M594" s="238">
        <v>60000</v>
      </c>
      <c r="N594" s="238">
        <f>SUM(N597)</f>
        <v>75500</v>
      </c>
      <c r="O594" s="347">
        <f>AVERAGE(N594/M594*100)</f>
        <v>125.83333333333333</v>
      </c>
    </row>
    <row r="595" spans="1:15" ht="15">
      <c r="A595" s="16"/>
      <c r="B595" s="28"/>
      <c r="C595" s="28"/>
      <c r="D595" s="28"/>
      <c r="E595" s="28"/>
      <c r="F595" s="28"/>
      <c r="G595" s="28"/>
      <c r="H595" s="28"/>
      <c r="I595" s="33"/>
      <c r="J595" s="275" t="s">
        <v>177</v>
      </c>
      <c r="K595" s="180" t="s">
        <v>209</v>
      </c>
      <c r="L595" s="180"/>
      <c r="M595" s="267"/>
      <c r="N595" s="267"/>
      <c r="O595" s="348"/>
    </row>
    <row r="596" spans="1:15" ht="15">
      <c r="A596" s="16"/>
      <c r="B596" s="28"/>
      <c r="C596" s="28"/>
      <c r="D596" s="28"/>
      <c r="E596" s="28"/>
      <c r="F596" s="28"/>
      <c r="G596" s="28"/>
      <c r="H596" s="28"/>
      <c r="I596" s="33"/>
      <c r="J596" s="276" t="s">
        <v>190</v>
      </c>
      <c r="K596" s="263"/>
      <c r="L596" s="263"/>
      <c r="M596" s="266"/>
      <c r="N596" s="266"/>
      <c r="O596" s="349"/>
    </row>
    <row r="597" spans="1:15" ht="15">
      <c r="A597" s="16"/>
      <c r="B597" s="28"/>
      <c r="C597" s="28"/>
      <c r="D597" s="28"/>
      <c r="E597" s="28"/>
      <c r="F597" s="28"/>
      <c r="G597" s="28"/>
      <c r="H597" s="28"/>
      <c r="I597" s="33"/>
      <c r="J597" s="213">
        <v>3</v>
      </c>
      <c r="K597" s="214" t="s">
        <v>4</v>
      </c>
      <c r="L597" s="214"/>
      <c r="M597" s="234">
        <v>60000</v>
      </c>
      <c r="N597" s="234">
        <f>SUM(N598)</f>
        <v>75500</v>
      </c>
      <c r="O597" s="345">
        <f aca="true" t="shared" si="26" ref="O597:O602">AVERAGE(N597/M597*100)</f>
        <v>125.83333333333333</v>
      </c>
    </row>
    <row r="598" spans="1:15" ht="15">
      <c r="A598" s="10"/>
      <c r="B598" s="10"/>
      <c r="C598" s="10"/>
      <c r="D598" s="10"/>
      <c r="E598" s="10"/>
      <c r="F598" s="10"/>
      <c r="G598" s="10"/>
      <c r="H598" s="10"/>
      <c r="I598" s="21"/>
      <c r="J598" s="191">
        <v>38</v>
      </c>
      <c r="K598" s="192" t="s">
        <v>33</v>
      </c>
      <c r="L598" s="192"/>
      <c r="M598" s="229">
        <v>60000</v>
      </c>
      <c r="N598" s="229">
        <f>SUM(N599)</f>
        <v>75500</v>
      </c>
      <c r="O598" s="345">
        <f t="shared" si="26"/>
        <v>125.83333333333333</v>
      </c>
    </row>
    <row r="599" spans="1:15" ht="15">
      <c r="A599" s="10"/>
      <c r="B599" s="10"/>
      <c r="C599" s="10"/>
      <c r="D599" s="10"/>
      <c r="E599" s="10"/>
      <c r="F599" s="10"/>
      <c r="G599" s="10"/>
      <c r="H599" s="10"/>
      <c r="I599" s="21"/>
      <c r="J599" s="191">
        <v>381</v>
      </c>
      <c r="K599" s="218" t="s">
        <v>34</v>
      </c>
      <c r="L599" s="218"/>
      <c r="M599" s="229">
        <v>60000</v>
      </c>
      <c r="N599" s="229">
        <f>SUM(N600)</f>
        <v>75500</v>
      </c>
      <c r="O599" s="345">
        <f t="shared" si="26"/>
        <v>125.83333333333333</v>
      </c>
    </row>
    <row r="600" spans="1:15" ht="15">
      <c r="A600" s="10"/>
      <c r="B600" s="10"/>
      <c r="C600" s="10"/>
      <c r="D600" s="10"/>
      <c r="E600" s="10"/>
      <c r="F600" s="10"/>
      <c r="G600" s="10"/>
      <c r="H600" s="10"/>
      <c r="I600" s="21"/>
      <c r="J600" s="191">
        <v>3811</v>
      </c>
      <c r="K600" s="257" t="s">
        <v>382</v>
      </c>
      <c r="L600" s="257"/>
      <c r="M600" s="229">
        <v>60000</v>
      </c>
      <c r="N600" s="229">
        <v>75500</v>
      </c>
      <c r="O600" s="345">
        <f t="shared" si="26"/>
        <v>125.83333333333333</v>
      </c>
    </row>
    <row r="601" spans="1:15" ht="15">
      <c r="A601" s="10"/>
      <c r="B601" s="20"/>
      <c r="C601" s="10"/>
      <c r="D601" s="20"/>
      <c r="E601" s="20"/>
      <c r="F601" s="10"/>
      <c r="G601" s="10"/>
      <c r="H601" s="10"/>
      <c r="I601" s="21"/>
      <c r="J601" s="244" t="s">
        <v>282</v>
      </c>
      <c r="K601" s="244"/>
      <c r="L601" s="244"/>
      <c r="M601" s="205">
        <v>984000</v>
      </c>
      <c r="N601" s="205">
        <f>SUM(N602+N611+N639+N646)</f>
        <v>919660</v>
      </c>
      <c r="O601" s="323">
        <f t="shared" si="26"/>
        <v>93.46138211382113</v>
      </c>
    </row>
    <row r="602" spans="1:15" ht="15">
      <c r="A602" s="10"/>
      <c r="B602" s="20"/>
      <c r="C602" s="10"/>
      <c r="D602" s="20"/>
      <c r="E602" s="20"/>
      <c r="F602" s="10"/>
      <c r="G602" s="10"/>
      <c r="H602" s="10"/>
      <c r="I602" s="21"/>
      <c r="J602" s="286" t="s">
        <v>72</v>
      </c>
      <c r="K602" s="297" t="s">
        <v>332</v>
      </c>
      <c r="L602" s="303"/>
      <c r="M602" s="178">
        <v>500000</v>
      </c>
      <c r="N602" s="178">
        <f>SUM(N605)</f>
        <v>465462</v>
      </c>
      <c r="O602" s="323">
        <f t="shared" si="26"/>
        <v>93.0924</v>
      </c>
    </row>
    <row r="603" spans="1:15" ht="15">
      <c r="A603" s="16"/>
      <c r="B603" s="28"/>
      <c r="C603" s="28"/>
      <c r="D603" s="28"/>
      <c r="E603" s="28"/>
      <c r="F603" s="28"/>
      <c r="G603" s="28"/>
      <c r="H603" s="28"/>
      <c r="I603" s="33"/>
      <c r="J603" s="278" t="s">
        <v>78</v>
      </c>
      <c r="K603" s="180" t="s">
        <v>184</v>
      </c>
      <c r="L603" s="180"/>
      <c r="M603" s="265"/>
      <c r="N603" s="265"/>
      <c r="O603" s="329"/>
    </row>
    <row r="604" spans="1:15" ht="15">
      <c r="A604" s="16"/>
      <c r="B604" s="28"/>
      <c r="C604" s="28"/>
      <c r="D604" s="28"/>
      <c r="E604" s="28"/>
      <c r="F604" s="28"/>
      <c r="G604" s="28"/>
      <c r="H604" s="28"/>
      <c r="I604" s="33"/>
      <c r="J604" s="280" t="s">
        <v>194</v>
      </c>
      <c r="K604" s="263"/>
      <c r="L604" s="263"/>
      <c r="M604" s="264"/>
      <c r="N604" s="264"/>
      <c r="O604" s="330"/>
    </row>
    <row r="605" spans="1:15" ht="15">
      <c r="A605" s="16"/>
      <c r="B605" s="28"/>
      <c r="C605" s="28"/>
      <c r="D605" s="28"/>
      <c r="E605" s="28"/>
      <c r="F605" s="28"/>
      <c r="G605" s="28"/>
      <c r="H605" s="28"/>
      <c r="I605" s="33"/>
      <c r="J605" s="223">
        <v>3</v>
      </c>
      <c r="K605" s="220" t="s">
        <v>45</v>
      </c>
      <c r="L605" s="182"/>
      <c r="M605" s="184">
        <v>500000</v>
      </c>
      <c r="N605" s="184">
        <f>SUM(N606)</f>
        <v>465462</v>
      </c>
      <c r="O605" s="345">
        <f aca="true" t="shared" si="27" ref="O605:O610">AVERAGE(N605/M605*100)</f>
        <v>93.0924</v>
      </c>
    </row>
    <row r="606" spans="1:15" ht="15">
      <c r="A606" s="10"/>
      <c r="B606" s="10"/>
      <c r="C606" s="10"/>
      <c r="D606" s="10"/>
      <c r="E606" s="10"/>
      <c r="F606" s="10"/>
      <c r="G606" s="10"/>
      <c r="H606" s="10"/>
      <c r="I606" s="21"/>
      <c r="J606" s="224">
        <v>32</v>
      </c>
      <c r="K606" s="218" t="s">
        <v>46</v>
      </c>
      <c r="L606" s="218"/>
      <c r="M606" s="189">
        <v>500000</v>
      </c>
      <c r="N606" s="189">
        <f>SUM(N607+N609)</f>
        <v>465462</v>
      </c>
      <c r="O606" s="345">
        <f t="shared" si="27"/>
        <v>93.0924</v>
      </c>
    </row>
    <row r="607" spans="1:15" ht="15">
      <c r="A607" s="10"/>
      <c r="B607" s="10"/>
      <c r="C607" s="10"/>
      <c r="D607" s="10"/>
      <c r="E607" s="10"/>
      <c r="F607" s="10"/>
      <c r="G607" s="10"/>
      <c r="H607" s="10"/>
      <c r="I607" s="21"/>
      <c r="J607" s="224">
        <v>323</v>
      </c>
      <c r="K607" s="187" t="s">
        <v>87</v>
      </c>
      <c r="L607" s="218"/>
      <c r="M607" s="189">
        <v>150000</v>
      </c>
      <c r="N607" s="189">
        <f>SUM(N608)</f>
        <v>142787</v>
      </c>
      <c r="O607" s="345">
        <f t="shared" si="27"/>
        <v>95.19133333333333</v>
      </c>
    </row>
    <row r="608" spans="1:15" ht="15">
      <c r="A608" s="10"/>
      <c r="B608" s="10"/>
      <c r="C608" s="10"/>
      <c r="D608" s="10"/>
      <c r="E608" s="10"/>
      <c r="F608" s="10"/>
      <c r="G608" s="10"/>
      <c r="H608" s="10"/>
      <c r="I608" s="21"/>
      <c r="J608" s="224">
        <v>3237</v>
      </c>
      <c r="K608" s="187" t="s">
        <v>102</v>
      </c>
      <c r="L608" s="218"/>
      <c r="M608" s="189">
        <v>150000</v>
      </c>
      <c r="N608" s="189">
        <v>142787</v>
      </c>
      <c r="O608" s="345">
        <f t="shared" si="27"/>
        <v>95.19133333333333</v>
      </c>
    </row>
    <row r="609" spans="1:15" ht="15">
      <c r="A609" s="10"/>
      <c r="B609" s="20"/>
      <c r="C609" s="10"/>
      <c r="D609" s="20"/>
      <c r="E609" s="20"/>
      <c r="F609" s="10"/>
      <c r="G609" s="10"/>
      <c r="H609" s="10"/>
      <c r="I609" s="21"/>
      <c r="J609" s="224">
        <v>329</v>
      </c>
      <c r="K609" s="218" t="s">
        <v>63</v>
      </c>
      <c r="L609" s="218"/>
      <c r="M609" s="189">
        <v>350000</v>
      </c>
      <c r="N609" s="189">
        <f>SUM(N610)</f>
        <v>322675</v>
      </c>
      <c r="O609" s="345">
        <f t="shared" si="27"/>
        <v>92.19285714285715</v>
      </c>
    </row>
    <row r="610" spans="1:15" ht="15">
      <c r="A610" s="10"/>
      <c r="B610" s="20"/>
      <c r="C610" s="10"/>
      <c r="D610" s="20"/>
      <c r="E610" s="20"/>
      <c r="F610" s="10"/>
      <c r="G610" s="10"/>
      <c r="H610" s="10"/>
      <c r="I610" s="21"/>
      <c r="J610" s="224">
        <v>3299</v>
      </c>
      <c r="K610" s="318" t="s">
        <v>29</v>
      </c>
      <c r="L610" s="319"/>
      <c r="M610" s="194">
        <v>350000</v>
      </c>
      <c r="N610" s="194">
        <v>322675</v>
      </c>
      <c r="O610" s="345">
        <f t="shared" si="27"/>
        <v>92.19285714285715</v>
      </c>
    </row>
    <row r="611" spans="1:15" ht="15">
      <c r="A611" s="10"/>
      <c r="B611" s="20"/>
      <c r="C611" s="10"/>
      <c r="D611" s="20"/>
      <c r="E611" s="20"/>
      <c r="F611" s="10"/>
      <c r="G611" s="10"/>
      <c r="H611" s="10"/>
      <c r="I611" s="21"/>
      <c r="J611" s="177" t="s">
        <v>72</v>
      </c>
      <c r="K611" s="197" t="s">
        <v>337</v>
      </c>
      <c r="L611" s="206"/>
      <c r="M611" s="178">
        <v>329000</v>
      </c>
      <c r="N611" s="178">
        <f>SUM(N614+N635)</f>
        <v>309198</v>
      </c>
      <c r="O611" s="323">
        <f>AVERAGE(N611/M611*100)</f>
        <v>93.98115501519757</v>
      </c>
    </row>
    <row r="612" spans="1:15" ht="15">
      <c r="A612" s="16"/>
      <c r="B612" s="28"/>
      <c r="C612" s="28"/>
      <c r="D612" s="28"/>
      <c r="E612" s="28"/>
      <c r="F612" s="28"/>
      <c r="G612" s="28"/>
      <c r="H612" s="28"/>
      <c r="I612" s="33"/>
      <c r="J612" s="278" t="s">
        <v>78</v>
      </c>
      <c r="K612" s="180" t="s">
        <v>77</v>
      </c>
      <c r="L612" s="180"/>
      <c r="M612" s="265"/>
      <c r="N612" s="265"/>
      <c r="O612" s="329"/>
    </row>
    <row r="613" spans="1:15" ht="15">
      <c r="A613" s="16"/>
      <c r="B613" s="28"/>
      <c r="C613" s="28"/>
      <c r="D613" s="28"/>
      <c r="E613" s="28"/>
      <c r="F613" s="28"/>
      <c r="G613" s="28"/>
      <c r="H613" s="28"/>
      <c r="I613" s="33"/>
      <c r="J613" s="280" t="s">
        <v>201</v>
      </c>
      <c r="K613" s="263"/>
      <c r="L613" s="263" t="s">
        <v>222</v>
      </c>
      <c r="M613" s="264"/>
      <c r="N613" s="264"/>
      <c r="O613" s="330"/>
    </row>
    <row r="614" spans="1:15" ht="15">
      <c r="A614" s="16"/>
      <c r="B614" s="28"/>
      <c r="C614" s="28"/>
      <c r="D614" s="28"/>
      <c r="E614" s="28"/>
      <c r="F614" s="28"/>
      <c r="G614" s="28"/>
      <c r="H614" s="28"/>
      <c r="I614" s="33"/>
      <c r="J614" s="223">
        <v>3</v>
      </c>
      <c r="K614" s="220" t="s">
        <v>45</v>
      </c>
      <c r="L614" s="220"/>
      <c r="M614" s="184">
        <v>305000</v>
      </c>
      <c r="N614" s="184">
        <f>SUM(N615+N621+N632)</f>
        <v>285198</v>
      </c>
      <c r="O614" s="328">
        <f aca="true" t="shared" si="28" ref="O614:O637">AVERAGE(N614/M614*100)</f>
        <v>93.50754098360655</v>
      </c>
    </row>
    <row r="615" spans="1:15" ht="15">
      <c r="A615" s="10"/>
      <c r="B615" s="10"/>
      <c r="C615" s="10"/>
      <c r="D615" s="10"/>
      <c r="E615" s="10"/>
      <c r="F615" s="10"/>
      <c r="G615" s="10"/>
      <c r="H615" s="10"/>
      <c r="I615" s="21"/>
      <c r="J615" s="224">
        <v>31</v>
      </c>
      <c r="K615" s="218" t="s">
        <v>23</v>
      </c>
      <c r="L615" s="218"/>
      <c r="M615" s="189">
        <v>218000</v>
      </c>
      <c r="N615" s="189">
        <f>SUM(N616+N618)</f>
        <v>214798</v>
      </c>
      <c r="O615" s="328">
        <f t="shared" si="28"/>
        <v>98.53119266055046</v>
      </c>
    </row>
    <row r="616" spans="1:15" ht="15">
      <c r="A616" s="10"/>
      <c r="B616" s="10"/>
      <c r="C616" s="10"/>
      <c r="D616" s="10"/>
      <c r="E616" s="10"/>
      <c r="F616" s="10"/>
      <c r="G616" s="10"/>
      <c r="H616" s="10"/>
      <c r="I616" s="21"/>
      <c r="J616" s="224">
        <v>311</v>
      </c>
      <c r="K616" s="218" t="s">
        <v>96</v>
      </c>
      <c r="L616" s="218"/>
      <c r="M616" s="189">
        <v>185000</v>
      </c>
      <c r="N616" s="189">
        <f>SUM(N617)</f>
        <v>184284</v>
      </c>
      <c r="O616" s="328">
        <f t="shared" si="28"/>
        <v>99.61297297297297</v>
      </c>
    </row>
    <row r="617" spans="1:15" ht="15">
      <c r="A617" s="10"/>
      <c r="B617" s="10"/>
      <c r="C617" s="10"/>
      <c r="D617" s="10"/>
      <c r="E617" s="10"/>
      <c r="F617" s="10"/>
      <c r="G617" s="10"/>
      <c r="H617" s="10"/>
      <c r="I617" s="21"/>
      <c r="J617" s="224">
        <v>3111</v>
      </c>
      <c r="K617" s="218" t="s">
        <v>387</v>
      </c>
      <c r="L617" s="218"/>
      <c r="M617" s="189">
        <v>185000</v>
      </c>
      <c r="N617" s="189">
        <v>184284</v>
      </c>
      <c r="O617" s="328">
        <f t="shared" si="28"/>
        <v>99.61297297297297</v>
      </c>
    </row>
    <row r="618" spans="1:15" ht="15">
      <c r="A618" s="10"/>
      <c r="B618" s="20"/>
      <c r="C618" s="10"/>
      <c r="D618" s="20"/>
      <c r="E618" s="20"/>
      <c r="F618" s="10"/>
      <c r="G618" s="10"/>
      <c r="H618" s="10"/>
      <c r="I618" s="21"/>
      <c r="J618" s="224">
        <v>313</v>
      </c>
      <c r="K618" s="218" t="s">
        <v>47</v>
      </c>
      <c r="L618" s="218"/>
      <c r="M618" s="189">
        <v>33000</v>
      </c>
      <c r="N618" s="189">
        <f>SUM(N619+N620)</f>
        <v>30514</v>
      </c>
      <c r="O618" s="328">
        <f t="shared" si="28"/>
        <v>92.46666666666667</v>
      </c>
    </row>
    <row r="619" spans="1:15" ht="15">
      <c r="A619" s="10"/>
      <c r="B619" s="20"/>
      <c r="C619" s="10"/>
      <c r="D619" s="20"/>
      <c r="E619" s="20"/>
      <c r="F619" s="10"/>
      <c r="G619" s="10"/>
      <c r="H619" s="10"/>
      <c r="I619" s="21"/>
      <c r="J619" s="224">
        <v>3132</v>
      </c>
      <c r="K619" s="218" t="s">
        <v>131</v>
      </c>
      <c r="L619" s="218"/>
      <c r="M619" s="189">
        <v>32000</v>
      </c>
      <c r="N619" s="189">
        <v>30253</v>
      </c>
      <c r="O619" s="328">
        <f t="shared" si="28"/>
        <v>94.540625</v>
      </c>
    </row>
    <row r="620" spans="1:15" ht="15">
      <c r="A620" s="10"/>
      <c r="B620" s="20"/>
      <c r="C620" s="10"/>
      <c r="D620" s="20"/>
      <c r="E620" s="20"/>
      <c r="F620" s="10"/>
      <c r="G620" s="10"/>
      <c r="H620" s="10"/>
      <c r="I620" s="21"/>
      <c r="J620" s="224">
        <v>3133</v>
      </c>
      <c r="K620" s="218" t="s">
        <v>132</v>
      </c>
      <c r="L620" s="218"/>
      <c r="M620" s="189">
        <v>1000</v>
      </c>
      <c r="N620" s="189">
        <v>261</v>
      </c>
      <c r="O620" s="328">
        <f t="shared" si="28"/>
        <v>26.1</v>
      </c>
    </row>
    <row r="621" spans="1:15" ht="15">
      <c r="A621" s="10"/>
      <c r="B621" s="20"/>
      <c r="C621" s="10"/>
      <c r="D621" s="20"/>
      <c r="E621" s="20"/>
      <c r="F621" s="10"/>
      <c r="G621" s="10"/>
      <c r="H621" s="10"/>
      <c r="I621" s="21"/>
      <c r="J621" s="224">
        <v>32</v>
      </c>
      <c r="K621" s="218" t="s">
        <v>46</v>
      </c>
      <c r="L621" s="218"/>
      <c r="M621" s="189">
        <v>84000</v>
      </c>
      <c r="N621" s="189">
        <f>SUM(N622+N624+N626+N630)</f>
        <v>67489</v>
      </c>
      <c r="O621" s="328">
        <f t="shared" si="28"/>
        <v>80.34404761904761</v>
      </c>
    </row>
    <row r="622" spans="1:15" ht="15">
      <c r="A622" s="10"/>
      <c r="B622" s="20"/>
      <c r="C622" s="10"/>
      <c r="D622" s="20"/>
      <c r="E622" s="20"/>
      <c r="F622" s="10"/>
      <c r="G622" s="10"/>
      <c r="H622" s="10"/>
      <c r="I622" s="21"/>
      <c r="J622" s="224">
        <v>321</v>
      </c>
      <c r="K622" s="218" t="s">
        <v>26</v>
      </c>
      <c r="L622" s="218"/>
      <c r="M622" s="189">
        <v>4000</v>
      </c>
      <c r="N622" s="189">
        <v>0</v>
      </c>
      <c r="O622" s="328">
        <f t="shared" si="28"/>
        <v>0</v>
      </c>
    </row>
    <row r="623" spans="1:15" ht="15">
      <c r="A623" s="10"/>
      <c r="B623" s="20"/>
      <c r="C623" s="10"/>
      <c r="D623" s="20"/>
      <c r="E623" s="20"/>
      <c r="F623" s="10"/>
      <c r="G623" s="10"/>
      <c r="H623" s="10"/>
      <c r="I623" s="21"/>
      <c r="J623" s="224">
        <v>3211</v>
      </c>
      <c r="K623" s="218" t="s">
        <v>386</v>
      </c>
      <c r="L623" s="218"/>
      <c r="M623" s="189">
        <v>4000</v>
      </c>
      <c r="N623" s="189">
        <v>0</v>
      </c>
      <c r="O623" s="328">
        <f t="shared" si="28"/>
        <v>0</v>
      </c>
    </row>
    <row r="624" spans="1:15" ht="15">
      <c r="A624" s="10"/>
      <c r="B624" s="20"/>
      <c r="C624" s="10"/>
      <c r="D624" s="20"/>
      <c r="E624" s="20"/>
      <c r="F624" s="10"/>
      <c r="G624" s="10"/>
      <c r="H624" s="10"/>
      <c r="I624" s="21"/>
      <c r="J624" s="224">
        <v>322</v>
      </c>
      <c r="K624" s="218" t="s">
        <v>27</v>
      </c>
      <c r="L624" s="218"/>
      <c r="M624" s="189">
        <v>5000</v>
      </c>
      <c r="N624" s="189">
        <f>SUM(N625)</f>
        <v>8389</v>
      </c>
      <c r="O624" s="328">
        <f t="shared" si="28"/>
        <v>167.78</v>
      </c>
    </row>
    <row r="625" spans="1:15" ht="15">
      <c r="A625" s="10"/>
      <c r="B625" s="20"/>
      <c r="C625" s="10"/>
      <c r="D625" s="20"/>
      <c r="E625" s="20"/>
      <c r="F625" s="10"/>
      <c r="G625" s="10"/>
      <c r="H625" s="10"/>
      <c r="I625" s="21"/>
      <c r="J625" s="224">
        <v>3221</v>
      </c>
      <c r="K625" s="218" t="s">
        <v>106</v>
      </c>
      <c r="L625" s="218"/>
      <c r="M625" s="189">
        <v>5000</v>
      </c>
      <c r="N625" s="189">
        <v>8389</v>
      </c>
      <c r="O625" s="328">
        <f t="shared" si="28"/>
        <v>167.78</v>
      </c>
    </row>
    <row r="626" spans="1:15" ht="15">
      <c r="A626" s="10"/>
      <c r="B626" s="20"/>
      <c r="C626" s="10"/>
      <c r="D626" s="20"/>
      <c r="E626" s="20"/>
      <c r="F626" s="10"/>
      <c r="G626" s="10"/>
      <c r="H626" s="10"/>
      <c r="I626" s="21"/>
      <c r="J626" s="224">
        <v>323</v>
      </c>
      <c r="K626" s="218" t="s">
        <v>28</v>
      </c>
      <c r="L626" s="218"/>
      <c r="M626" s="189">
        <v>65000</v>
      </c>
      <c r="N626" s="189">
        <f>SUM(N628+N629+N627)</f>
        <v>52118</v>
      </c>
      <c r="O626" s="328">
        <f t="shared" si="28"/>
        <v>80.18153846153847</v>
      </c>
    </row>
    <row r="627" spans="1:15" ht="15">
      <c r="A627" s="10"/>
      <c r="B627" s="20"/>
      <c r="C627" s="10"/>
      <c r="D627" s="20"/>
      <c r="E627" s="20"/>
      <c r="F627" s="10"/>
      <c r="G627" s="10"/>
      <c r="H627" s="10"/>
      <c r="I627" s="21"/>
      <c r="J627" s="224">
        <v>3231</v>
      </c>
      <c r="K627" s="218" t="s">
        <v>100</v>
      </c>
      <c r="L627" s="218"/>
      <c r="M627" s="189">
        <v>10000</v>
      </c>
      <c r="N627" s="189">
        <v>5062</v>
      </c>
      <c r="O627" s="328">
        <f t="shared" si="28"/>
        <v>50.62</v>
      </c>
    </row>
    <row r="628" spans="1:15" ht="15">
      <c r="A628" s="10"/>
      <c r="B628" s="20"/>
      <c r="C628" s="10"/>
      <c r="D628" s="20"/>
      <c r="E628" s="20"/>
      <c r="F628" s="10"/>
      <c r="G628" s="10"/>
      <c r="H628" s="10"/>
      <c r="I628" s="21"/>
      <c r="J628" s="224">
        <v>3237</v>
      </c>
      <c r="K628" s="218" t="s">
        <v>102</v>
      </c>
      <c r="L628" s="218"/>
      <c r="M628" s="189">
        <v>45000</v>
      </c>
      <c r="N628" s="189">
        <v>41123</v>
      </c>
      <c r="O628" s="328">
        <f t="shared" si="28"/>
        <v>91.38444444444444</v>
      </c>
    </row>
    <row r="629" spans="1:15" ht="15">
      <c r="A629" s="10"/>
      <c r="B629" s="20"/>
      <c r="C629" s="10"/>
      <c r="D629" s="20"/>
      <c r="E629" s="20"/>
      <c r="F629" s="10"/>
      <c r="G629" s="10"/>
      <c r="H629" s="10"/>
      <c r="I629" s="21"/>
      <c r="J629" s="224">
        <v>3238</v>
      </c>
      <c r="K629" s="218" t="s">
        <v>385</v>
      </c>
      <c r="L629" s="218"/>
      <c r="M629" s="189">
        <v>10000</v>
      </c>
      <c r="N629" s="189">
        <v>5933</v>
      </c>
      <c r="O629" s="328">
        <f t="shared" si="28"/>
        <v>59.330000000000005</v>
      </c>
    </row>
    <row r="630" spans="1:15" ht="15">
      <c r="A630" s="10"/>
      <c r="B630" s="20"/>
      <c r="C630" s="10"/>
      <c r="D630" s="20"/>
      <c r="E630" s="20"/>
      <c r="F630" s="10"/>
      <c r="G630" s="10"/>
      <c r="H630" s="10"/>
      <c r="I630" s="21"/>
      <c r="J630" s="224">
        <v>329</v>
      </c>
      <c r="K630" s="218" t="s">
        <v>63</v>
      </c>
      <c r="L630" s="218"/>
      <c r="M630" s="222">
        <v>10000</v>
      </c>
      <c r="N630" s="222">
        <f>SUM(N631)</f>
        <v>6982</v>
      </c>
      <c r="O630" s="328">
        <f t="shared" si="28"/>
        <v>69.82000000000001</v>
      </c>
    </row>
    <row r="631" spans="1:15" ht="15">
      <c r="A631" s="10"/>
      <c r="B631" s="20"/>
      <c r="C631" s="10"/>
      <c r="D631" s="20"/>
      <c r="E631" s="20"/>
      <c r="F631" s="10"/>
      <c r="G631" s="10"/>
      <c r="H631" s="10"/>
      <c r="I631" s="21"/>
      <c r="J631" s="224">
        <v>3299</v>
      </c>
      <c r="K631" s="218" t="s">
        <v>29</v>
      </c>
      <c r="L631" s="218"/>
      <c r="M631" s="222">
        <v>10000</v>
      </c>
      <c r="N631" s="222">
        <v>6982</v>
      </c>
      <c r="O631" s="328">
        <f t="shared" si="28"/>
        <v>69.82000000000001</v>
      </c>
    </row>
    <row r="632" spans="1:15" ht="15">
      <c r="A632" s="10"/>
      <c r="B632" s="20"/>
      <c r="C632" s="10"/>
      <c r="D632" s="20"/>
      <c r="E632" s="20"/>
      <c r="F632" s="10"/>
      <c r="G632" s="10"/>
      <c r="H632" s="10"/>
      <c r="I632" s="21"/>
      <c r="J632" s="224">
        <v>34</v>
      </c>
      <c r="K632" s="218" t="s">
        <v>48</v>
      </c>
      <c r="L632" s="218"/>
      <c r="M632" s="189">
        <v>3000</v>
      </c>
      <c r="N632" s="189">
        <f>SUM(N633)</f>
        <v>2911</v>
      </c>
      <c r="O632" s="328">
        <f t="shared" si="28"/>
        <v>97.03333333333333</v>
      </c>
    </row>
    <row r="633" spans="1:15" ht="15">
      <c r="A633" s="10"/>
      <c r="B633" s="20"/>
      <c r="C633" s="10"/>
      <c r="D633" s="20"/>
      <c r="E633" s="20"/>
      <c r="F633" s="10"/>
      <c r="G633" s="10"/>
      <c r="H633" s="10"/>
      <c r="I633" s="21"/>
      <c r="J633" s="224">
        <v>343</v>
      </c>
      <c r="K633" s="218" t="s">
        <v>31</v>
      </c>
      <c r="L633" s="218"/>
      <c r="M633" s="189">
        <v>3000</v>
      </c>
      <c r="N633" s="189">
        <f>SUM(N634)</f>
        <v>2911</v>
      </c>
      <c r="O633" s="328">
        <f t="shared" si="28"/>
        <v>97.03333333333333</v>
      </c>
    </row>
    <row r="634" spans="1:15" ht="15">
      <c r="A634" s="10"/>
      <c r="B634" s="20"/>
      <c r="C634" s="10"/>
      <c r="D634" s="20"/>
      <c r="E634" s="20"/>
      <c r="F634" s="10"/>
      <c r="G634" s="10"/>
      <c r="H634" s="10"/>
      <c r="I634" s="21"/>
      <c r="J634" s="224">
        <v>3431</v>
      </c>
      <c r="K634" s="218" t="s">
        <v>103</v>
      </c>
      <c r="L634" s="218"/>
      <c r="M634" s="189">
        <v>3000</v>
      </c>
      <c r="N634" s="189">
        <v>2911</v>
      </c>
      <c r="O634" s="328">
        <f t="shared" si="28"/>
        <v>97.03333333333333</v>
      </c>
    </row>
    <row r="635" spans="1:15" ht="15">
      <c r="A635" s="10"/>
      <c r="B635" s="20"/>
      <c r="C635" s="10"/>
      <c r="D635" s="20"/>
      <c r="E635" s="20"/>
      <c r="F635" s="10"/>
      <c r="G635" s="10"/>
      <c r="H635" s="10"/>
      <c r="I635" s="21"/>
      <c r="J635" s="224">
        <v>4</v>
      </c>
      <c r="K635" s="218" t="s">
        <v>97</v>
      </c>
      <c r="L635" s="218"/>
      <c r="M635" s="189">
        <v>24000</v>
      </c>
      <c r="N635" s="189">
        <f>SUM(N636)</f>
        <v>24000</v>
      </c>
      <c r="O635" s="328">
        <f t="shared" si="28"/>
        <v>100</v>
      </c>
    </row>
    <row r="636" spans="1:15" ht="15">
      <c r="A636" s="10"/>
      <c r="B636" s="20"/>
      <c r="C636" s="10"/>
      <c r="D636" s="20"/>
      <c r="E636" s="20"/>
      <c r="F636" s="10"/>
      <c r="G636" s="10"/>
      <c r="H636" s="10"/>
      <c r="I636" s="21"/>
      <c r="J636" s="224">
        <v>42</v>
      </c>
      <c r="K636" s="187" t="s">
        <v>50</v>
      </c>
      <c r="L636" s="218"/>
      <c r="M636" s="189">
        <v>24000</v>
      </c>
      <c r="N636" s="189">
        <f>SUM(N637)</f>
        <v>24000</v>
      </c>
      <c r="O636" s="328">
        <f t="shared" si="28"/>
        <v>100</v>
      </c>
    </row>
    <row r="637" spans="1:15" ht="15">
      <c r="A637" s="10"/>
      <c r="B637" s="20"/>
      <c r="C637" s="10"/>
      <c r="D637" s="20"/>
      <c r="E637" s="20"/>
      <c r="F637" s="10"/>
      <c r="G637" s="10"/>
      <c r="H637" s="10"/>
      <c r="I637" s="21"/>
      <c r="J637" s="224">
        <v>424</v>
      </c>
      <c r="K637" s="187" t="s">
        <v>65</v>
      </c>
      <c r="L637" s="218"/>
      <c r="M637" s="189">
        <v>24000</v>
      </c>
      <c r="N637" s="189">
        <f>SUM(N638)</f>
        <v>24000</v>
      </c>
      <c r="O637" s="328">
        <f t="shared" si="28"/>
        <v>100</v>
      </c>
    </row>
    <row r="638" spans="1:15" ht="15">
      <c r="A638" s="10"/>
      <c r="B638" s="20"/>
      <c r="C638" s="10"/>
      <c r="D638" s="20"/>
      <c r="E638" s="20"/>
      <c r="F638" s="10"/>
      <c r="G638" s="10"/>
      <c r="H638" s="10"/>
      <c r="I638" s="21"/>
      <c r="J638" s="224">
        <v>4241</v>
      </c>
      <c r="K638" s="195" t="s">
        <v>384</v>
      </c>
      <c r="L638" s="319"/>
      <c r="M638" s="194">
        <v>24000</v>
      </c>
      <c r="N638" s="194">
        <v>24000</v>
      </c>
      <c r="O638" s="328">
        <f>AVERAGE(N638/M638*100)</f>
        <v>100</v>
      </c>
    </row>
    <row r="639" spans="1:15" ht="15">
      <c r="A639" s="10"/>
      <c r="B639" s="20"/>
      <c r="C639" s="10"/>
      <c r="D639" s="20"/>
      <c r="E639" s="20"/>
      <c r="F639" s="10"/>
      <c r="G639" s="10"/>
      <c r="H639" s="10"/>
      <c r="I639" s="21"/>
      <c r="J639" s="304" t="s">
        <v>72</v>
      </c>
      <c r="K639" s="305" t="s">
        <v>336</v>
      </c>
      <c r="L639" s="228"/>
      <c r="M639" s="198">
        <v>110000</v>
      </c>
      <c r="N639" s="198">
        <f>SUM(N642)</f>
        <v>100000</v>
      </c>
      <c r="O639" s="350">
        <f>AVERAGE(N639/M639*100)</f>
        <v>90.9090909090909</v>
      </c>
    </row>
    <row r="640" spans="1:15" ht="15">
      <c r="A640" s="10"/>
      <c r="B640" s="20"/>
      <c r="C640" s="10"/>
      <c r="D640" s="20"/>
      <c r="E640" s="20"/>
      <c r="F640" s="10"/>
      <c r="G640" s="10"/>
      <c r="H640" s="10"/>
      <c r="I640" s="21"/>
      <c r="J640" s="278" t="s">
        <v>78</v>
      </c>
      <c r="K640" s="180" t="s">
        <v>184</v>
      </c>
      <c r="L640" s="180"/>
      <c r="M640" s="265"/>
      <c r="N640" s="265"/>
      <c r="O640" s="329"/>
    </row>
    <row r="641" spans="1:15" ht="15">
      <c r="A641" s="10"/>
      <c r="B641" s="20"/>
      <c r="C641" s="10"/>
      <c r="D641" s="20"/>
      <c r="E641" s="20"/>
      <c r="F641" s="10"/>
      <c r="G641" s="10"/>
      <c r="H641" s="10"/>
      <c r="I641" s="21"/>
      <c r="J641" s="280" t="s">
        <v>194</v>
      </c>
      <c r="K641" s="263"/>
      <c r="L641" s="263"/>
      <c r="M641" s="264"/>
      <c r="N641" s="264"/>
      <c r="O641" s="330"/>
    </row>
    <row r="642" spans="1:15" ht="15">
      <c r="A642" s="10"/>
      <c r="B642" s="20"/>
      <c r="C642" s="10"/>
      <c r="D642" s="20"/>
      <c r="E642" s="20"/>
      <c r="F642" s="10"/>
      <c r="G642" s="10"/>
      <c r="H642" s="10"/>
      <c r="I642" s="21"/>
      <c r="J642" s="181">
        <v>3</v>
      </c>
      <c r="K642" s="182" t="s">
        <v>45</v>
      </c>
      <c r="L642" s="182"/>
      <c r="M642" s="184">
        <v>110000</v>
      </c>
      <c r="N642" s="184">
        <f>SUM(N643)</f>
        <v>100000</v>
      </c>
      <c r="O642" s="351">
        <f>AVERAGE(N642/M642*100)</f>
        <v>90.9090909090909</v>
      </c>
    </row>
    <row r="643" spans="1:15" ht="15">
      <c r="A643" s="10"/>
      <c r="B643" s="20"/>
      <c r="C643" s="10"/>
      <c r="D643" s="20"/>
      <c r="E643" s="20"/>
      <c r="F643" s="10"/>
      <c r="G643" s="10"/>
      <c r="H643" s="10"/>
      <c r="I643" s="21"/>
      <c r="J643" s="186">
        <v>38</v>
      </c>
      <c r="K643" s="187" t="s">
        <v>33</v>
      </c>
      <c r="L643" s="187"/>
      <c r="M643" s="189">
        <v>110000</v>
      </c>
      <c r="N643" s="189">
        <f>SUM(N644)</f>
        <v>100000</v>
      </c>
      <c r="O643" s="351">
        <f>AVERAGE(N643/M643*100)</f>
        <v>90.9090909090909</v>
      </c>
    </row>
    <row r="644" spans="1:15" ht="15">
      <c r="A644" s="10"/>
      <c r="B644" s="20"/>
      <c r="C644" s="10"/>
      <c r="D644" s="20"/>
      <c r="E644" s="20"/>
      <c r="F644" s="10"/>
      <c r="G644" s="10"/>
      <c r="H644" s="10"/>
      <c r="I644" s="21"/>
      <c r="J644" s="186">
        <v>381</v>
      </c>
      <c r="K644" s="187" t="s">
        <v>34</v>
      </c>
      <c r="L644" s="187"/>
      <c r="M644" s="189">
        <v>110000</v>
      </c>
      <c r="N644" s="189">
        <f>SUM(N645)</f>
        <v>100000</v>
      </c>
      <c r="O644" s="351">
        <f>AVERAGE(N644/M644*100)</f>
        <v>90.9090909090909</v>
      </c>
    </row>
    <row r="645" spans="1:15" ht="15">
      <c r="A645" s="10"/>
      <c r="B645" s="20"/>
      <c r="C645" s="10"/>
      <c r="D645" s="20"/>
      <c r="E645" s="20"/>
      <c r="F645" s="10"/>
      <c r="G645" s="10"/>
      <c r="H645" s="10"/>
      <c r="I645" s="21"/>
      <c r="J645" s="186">
        <v>3811</v>
      </c>
      <c r="K645" s="195" t="s">
        <v>383</v>
      </c>
      <c r="L645" s="310"/>
      <c r="M645" s="194">
        <v>110000</v>
      </c>
      <c r="N645" s="194">
        <v>100000</v>
      </c>
      <c r="O645" s="351">
        <f>AVERAGE(N645/M645*100)</f>
        <v>90.9090909090909</v>
      </c>
    </row>
    <row r="646" spans="1:15" ht="15">
      <c r="A646" s="10"/>
      <c r="B646" s="20"/>
      <c r="C646" s="10"/>
      <c r="D646" s="20"/>
      <c r="E646" s="20"/>
      <c r="F646" s="10"/>
      <c r="G646" s="10"/>
      <c r="H646" s="10"/>
      <c r="I646" s="21"/>
      <c r="J646" s="304" t="s">
        <v>72</v>
      </c>
      <c r="K646" s="305" t="s">
        <v>335</v>
      </c>
      <c r="L646" s="228"/>
      <c r="M646" s="198">
        <v>45000</v>
      </c>
      <c r="N646" s="198">
        <f>SUM(N649)</f>
        <v>45000</v>
      </c>
      <c r="O646" s="350">
        <f>AVERAGE(N646/M646*100)</f>
        <v>100</v>
      </c>
    </row>
    <row r="647" spans="1:15" ht="15">
      <c r="A647" s="10"/>
      <c r="B647" s="20"/>
      <c r="C647" s="10"/>
      <c r="D647" s="20"/>
      <c r="E647" s="20"/>
      <c r="F647" s="10"/>
      <c r="G647" s="10"/>
      <c r="H647" s="10"/>
      <c r="I647" s="21"/>
      <c r="J647" s="278" t="s">
        <v>78</v>
      </c>
      <c r="K647" s="180" t="s">
        <v>184</v>
      </c>
      <c r="L647" s="180"/>
      <c r="M647" s="265"/>
      <c r="N647" s="265"/>
      <c r="O647" s="329"/>
    </row>
    <row r="648" spans="1:15" ht="15">
      <c r="A648" s="10"/>
      <c r="B648" s="20"/>
      <c r="C648" s="10"/>
      <c r="D648" s="20"/>
      <c r="E648" s="20"/>
      <c r="F648" s="10"/>
      <c r="G648" s="10"/>
      <c r="H648" s="10"/>
      <c r="I648" s="21"/>
      <c r="J648" s="280" t="s">
        <v>194</v>
      </c>
      <c r="K648" s="263"/>
      <c r="L648" s="263"/>
      <c r="M648" s="264"/>
      <c r="N648" s="264"/>
      <c r="O648" s="330"/>
    </row>
    <row r="649" spans="1:15" ht="15">
      <c r="A649" s="10"/>
      <c r="B649" s="20"/>
      <c r="C649" s="10"/>
      <c r="D649" s="20"/>
      <c r="E649" s="20"/>
      <c r="F649" s="10"/>
      <c r="G649" s="10"/>
      <c r="H649" s="10"/>
      <c r="I649" s="21"/>
      <c r="J649" s="181">
        <v>3</v>
      </c>
      <c r="K649" s="182" t="s">
        <v>45</v>
      </c>
      <c r="L649" s="182"/>
      <c r="M649" s="184">
        <v>45000</v>
      </c>
      <c r="N649" s="184">
        <f>SUM(N650)</f>
        <v>45000</v>
      </c>
      <c r="O649" s="345">
        <f aca="true" t="shared" si="29" ref="O649:O654">AVERAGE(N649/M649*100)</f>
        <v>100</v>
      </c>
    </row>
    <row r="650" spans="1:15" ht="15">
      <c r="A650" s="10"/>
      <c r="B650" s="20"/>
      <c r="C650" s="10"/>
      <c r="D650" s="20"/>
      <c r="E650" s="20"/>
      <c r="F650" s="10"/>
      <c r="G650" s="10"/>
      <c r="H650" s="10"/>
      <c r="I650" s="21"/>
      <c r="J650" s="186">
        <v>38</v>
      </c>
      <c r="K650" s="187" t="s">
        <v>33</v>
      </c>
      <c r="L650" s="187"/>
      <c r="M650" s="189">
        <v>45000</v>
      </c>
      <c r="N650" s="189">
        <f>SUM(N651)</f>
        <v>45000</v>
      </c>
      <c r="O650" s="345">
        <f t="shared" si="29"/>
        <v>100</v>
      </c>
    </row>
    <row r="651" spans="1:15" ht="15">
      <c r="A651" s="10"/>
      <c r="B651" s="20"/>
      <c r="C651" s="10"/>
      <c r="D651" s="20"/>
      <c r="E651" s="20"/>
      <c r="F651" s="10"/>
      <c r="G651" s="10"/>
      <c r="H651" s="10"/>
      <c r="I651" s="21"/>
      <c r="J651" s="186">
        <v>381</v>
      </c>
      <c r="K651" s="187" t="s">
        <v>34</v>
      </c>
      <c r="L651" s="187"/>
      <c r="M651" s="189">
        <v>45000</v>
      </c>
      <c r="N651" s="189">
        <f>SUM(N652)</f>
        <v>45000</v>
      </c>
      <c r="O651" s="345">
        <f t="shared" si="29"/>
        <v>100</v>
      </c>
    </row>
    <row r="652" spans="1:15" ht="15">
      <c r="A652" s="10"/>
      <c r="B652" s="20"/>
      <c r="C652" s="10"/>
      <c r="D652" s="20"/>
      <c r="E652" s="20"/>
      <c r="F652" s="10"/>
      <c r="G652" s="10"/>
      <c r="H652" s="10"/>
      <c r="I652" s="21"/>
      <c r="J652" s="191">
        <v>3811</v>
      </c>
      <c r="K652" s="192" t="s">
        <v>383</v>
      </c>
      <c r="L652" s="192"/>
      <c r="M652" s="189">
        <v>45000</v>
      </c>
      <c r="N652" s="189">
        <v>45000</v>
      </c>
      <c r="O652" s="345">
        <f t="shared" si="29"/>
        <v>100</v>
      </c>
    </row>
    <row r="653" spans="1:15" ht="15">
      <c r="A653" s="10"/>
      <c r="B653" s="20"/>
      <c r="C653" s="10"/>
      <c r="D653" s="20"/>
      <c r="E653" s="20"/>
      <c r="F653" s="10"/>
      <c r="G653" s="10"/>
      <c r="H653" s="10"/>
      <c r="I653" s="21"/>
      <c r="J653" s="244" t="s">
        <v>283</v>
      </c>
      <c r="K653" s="244"/>
      <c r="L653" s="166"/>
      <c r="M653" s="205">
        <v>570000</v>
      </c>
      <c r="N653" s="205">
        <f>SUM(N654+N661+N668)</f>
        <v>572026</v>
      </c>
      <c r="O653" s="323">
        <f t="shared" si="29"/>
        <v>100.35543859649123</v>
      </c>
    </row>
    <row r="654" spans="1:15" ht="15">
      <c r="A654" s="10"/>
      <c r="B654" s="20"/>
      <c r="C654" s="10"/>
      <c r="D654" s="20"/>
      <c r="E654" s="20"/>
      <c r="F654" s="10"/>
      <c r="G654" s="10"/>
      <c r="H654" s="10"/>
      <c r="I654" s="21"/>
      <c r="J654" s="177" t="s">
        <v>72</v>
      </c>
      <c r="K654" s="197" t="s">
        <v>334</v>
      </c>
      <c r="L654" s="206"/>
      <c r="M654" s="178">
        <v>325000</v>
      </c>
      <c r="N654" s="178">
        <f>SUM(N657)</f>
        <v>320000</v>
      </c>
      <c r="O654" s="323">
        <f t="shared" si="29"/>
        <v>98.46153846153847</v>
      </c>
    </row>
    <row r="655" spans="1:15" ht="15">
      <c r="A655" s="10"/>
      <c r="B655" s="20"/>
      <c r="C655" s="10"/>
      <c r="D655" s="20"/>
      <c r="E655" s="20"/>
      <c r="F655" s="10"/>
      <c r="G655" s="10"/>
      <c r="H655" s="10"/>
      <c r="I655" s="21"/>
      <c r="J655" s="278" t="s">
        <v>78</v>
      </c>
      <c r="K655" s="180" t="s">
        <v>211</v>
      </c>
      <c r="L655" s="180"/>
      <c r="M655" s="265"/>
      <c r="N655" s="265"/>
      <c r="O655" s="329"/>
    </row>
    <row r="656" spans="1:15" ht="15">
      <c r="A656" s="10"/>
      <c r="B656" s="20"/>
      <c r="C656" s="10"/>
      <c r="D656" s="20"/>
      <c r="E656" s="20"/>
      <c r="F656" s="10"/>
      <c r="G656" s="10"/>
      <c r="H656" s="10"/>
      <c r="I656" s="21"/>
      <c r="J656" s="280" t="s">
        <v>56</v>
      </c>
      <c r="K656" s="263"/>
      <c r="L656" s="263"/>
      <c r="M656" s="264"/>
      <c r="N656" s="264"/>
      <c r="O656" s="330"/>
    </row>
    <row r="657" spans="1:15" ht="15">
      <c r="A657" s="10"/>
      <c r="B657" s="20"/>
      <c r="C657" s="10"/>
      <c r="D657" s="20"/>
      <c r="E657" s="20"/>
      <c r="F657" s="10"/>
      <c r="G657" s="10"/>
      <c r="H657" s="10"/>
      <c r="I657" s="21"/>
      <c r="J657" s="223">
        <v>3</v>
      </c>
      <c r="K657" s="220" t="s">
        <v>45</v>
      </c>
      <c r="L657" s="182"/>
      <c r="M657" s="184">
        <v>325000</v>
      </c>
      <c r="N657" s="184">
        <f>SUM(N658)</f>
        <v>320000</v>
      </c>
      <c r="O657" s="328">
        <f>AVERAGE(N657/M657*100)</f>
        <v>98.46153846153847</v>
      </c>
    </row>
    <row r="658" spans="1:15" ht="15">
      <c r="A658" s="10"/>
      <c r="B658" s="20"/>
      <c r="C658" s="10"/>
      <c r="D658" s="20"/>
      <c r="E658" s="20"/>
      <c r="F658" s="10"/>
      <c r="G658" s="10"/>
      <c r="H658" s="10"/>
      <c r="I658" s="21"/>
      <c r="J658" s="186">
        <v>38</v>
      </c>
      <c r="K658" s="187" t="s">
        <v>33</v>
      </c>
      <c r="L658" s="187"/>
      <c r="M658" s="189">
        <v>325000</v>
      </c>
      <c r="N658" s="189">
        <f>SUM(N659)</f>
        <v>320000</v>
      </c>
      <c r="O658" s="328">
        <f>AVERAGE(N658/M658*100)</f>
        <v>98.46153846153847</v>
      </c>
    </row>
    <row r="659" spans="1:15" ht="15">
      <c r="A659" s="10"/>
      <c r="B659" s="20"/>
      <c r="C659" s="10"/>
      <c r="D659" s="20"/>
      <c r="E659" s="20"/>
      <c r="F659" s="10"/>
      <c r="G659" s="10"/>
      <c r="H659" s="10"/>
      <c r="I659" s="21"/>
      <c r="J659" s="186">
        <v>381</v>
      </c>
      <c r="K659" s="187" t="s">
        <v>34</v>
      </c>
      <c r="L659" s="187"/>
      <c r="M659" s="189">
        <v>325000</v>
      </c>
      <c r="N659" s="189">
        <f>SUM(N660)</f>
        <v>320000</v>
      </c>
      <c r="O659" s="328">
        <f>AVERAGE(N659/M659*100)</f>
        <v>98.46153846153847</v>
      </c>
    </row>
    <row r="660" spans="1:15" ht="15">
      <c r="A660" s="10"/>
      <c r="B660" s="20"/>
      <c r="C660" s="10"/>
      <c r="D660" s="20"/>
      <c r="E660" s="20"/>
      <c r="F660" s="10"/>
      <c r="G660" s="10"/>
      <c r="H660" s="10"/>
      <c r="I660" s="21"/>
      <c r="J660" s="186">
        <v>3811</v>
      </c>
      <c r="K660" s="195" t="s">
        <v>383</v>
      </c>
      <c r="L660" s="310"/>
      <c r="M660" s="194">
        <v>325000</v>
      </c>
      <c r="N660" s="194">
        <v>320000</v>
      </c>
      <c r="O660" s="328">
        <f>AVERAGE(N660/M660*100)</f>
        <v>98.46153846153847</v>
      </c>
    </row>
    <row r="661" spans="1:15" ht="15">
      <c r="A661" s="10"/>
      <c r="B661" s="20"/>
      <c r="C661" s="10"/>
      <c r="D661" s="20"/>
      <c r="E661" s="20"/>
      <c r="F661" s="10"/>
      <c r="G661" s="10"/>
      <c r="H661" s="10"/>
      <c r="I661" s="21"/>
      <c r="J661" s="286" t="s">
        <v>72</v>
      </c>
      <c r="K661" s="197" t="s">
        <v>284</v>
      </c>
      <c r="L661" s="206"/>
      <c r="M661" s="178">
        <v>100000</v>
      </c>
      <c r="N661" s="178">
        <f>SUM(N664)</f>
        <v>95000</v>
      </c>
      <c r="O661" s="323">
        <f>AVERAGE(N661/M661*100)</f>
        <v>95</v>
      </c>
    </row>
    <row r="662" spans="1:15" ht="15">
      <c r="A662" s="10"/>
      <c r="B662" s="20"/>
      <c r="C662" s="10"/>
      <c r="D662" s="20"/>
      <c r="E662" s="20"/>
      <c r="F662" s="10"/>
      <c r="G662" s="10"/>
      <c r="H662" s="10"/>
      <c r="I662" s="21"/>
      <c r="J662" s="275" t="s">
        <v>78</v>
      </c>
      <c r="K662" s="180" t="s">
        <v>76</v>
      </c>
      <c r="L662" s="180"/>
      <c r="M662" s="265"/>
      <c r="N662" s="265"/>
      <c r="O662" s="329"/>
    </row>
    <row r="663" spans="1:15" ht="15">
      <c r="A663" s="10"/>
      <c r="B663" s="20"/>
      <c r="C663" s="10"/>
      <c r="D663" s="20"/>
      <c r="E663" s="20"/>
      <c r="F663" s="10"/>
      <c r="G663" s="10"/>
      <c r="H663" s="10"/>
      <c r="I663" s="21"/>
      <c r="J663" s="276" t="s">
        <v>194</v>
      </c>
      <c r="K663" s="263"/>
      <c r="L663" s="263"/>
      <c r="M663" s="264"/>
      <c r="N663" s="264"/>
      <c r="O663" s="330"/>
    </row>
    <row r="664" spans="1:15" ht="15">
      <c r="A664" s="10"/>
      <c r="B664" s="20"/>
      <c r="C664" s="10"/>
      <c r="D664" s="20"/>
      <c r="E664" s="20"/>
      <c r="F664" s="10"/>
      <c r="G664" s="10"/>
      <c r="H664" s="10"/>
      <c r="I664" s="21"/>
      <c r="J664" s="181">
        <v>3</v>
      </c>
      <c r="K664" s="182" t="s">
        <v>4</v>
      </c>
      <c r="L664" s="182"/>
      <c r="M664" s="184">
        <v>100000</v>
      </c>
      <c r="N664" s="184">
        <f>SUM(N665)</f>
        <v>95000</v>
      </c>
      <c r="O664" s="328">
        <f>AVERAGE(N664/M664*100)</f>
        <v>95</v>
      </c>
    </row>
    <row r="665" spans="1:15" ht="15">
      <c r="A665" s="10"/>
      <c r="B665" s="20"/>
      <c r="C665" s="10"/>
      <c r="D665" s="20"/>
      <c r="E665" s="20"/>
      <c r="F665" s="10"/>
      <c r="G665" s="10"/>
      <c r="H665" s="10"/>
      <c r="I665" s="21"/>
      <c r="J665" s="186">
        <v>38</v>
      </c>
      <c r="K665" s="187" t="s">
        <v>86</v>
      </c>
      <c r="L665" s="187"/>
      <c r="M665" s="189">
        <v>100000</v>
      </c>
      <c r="N665" s="189">
        <f>SUM(N666)</f>
        <v>95000</v>
      </c>
      <c r="O665" s="328">
        <f>AVERAGE(N665/M665*100)</f>
        <v>95</v>
      </c>
    </row>
    <row r="666" spans="1:15" ht="15">
      <c r="A666" s="10"/>
      <c r="B666" s="20"/>
      <c r="C666" s="10"/>
      <c r="D666" s="20"/>
      <c r="E666" s="20"/>
      <c r="F666" s="10"/>
      <c r="G666" s="10"/>
      <c r="H666" s="10"/>
      <c r="I666" s="21"/>
      <c r="J666" s="186">
        <v>381</v>
      </c>
      <c r="K666" s="187" t="s">
        <v>34</v>
      </c>
      <c r="L666" s="187"/>
      <c r="M666" s="189">
        <v>100000</v>
      </c>
      <c r="N666" s="189">
        <f>SUM(N667)</f>
        <v>95000</v>
      </c>
      <c r="O666" s="328">
        <f>AVERAGE(N666/M666*100)</f>
        <v>95</v>
      </c>
    </row>
    <row r="667" spans="1:15" ht="15">
      <c r="A667" s="10"/>
      <c r="B667" s="20"/>
      <c r="C667" s="10"/>
      <c r="D667" s="20"/>
      <c r="E667" s="20"/>
      <c r="F667" s="10"/>
      <c r="G667" s="10"/>
      <c r="H667" s="10"/>
      <c r="I667" s="21"/>
      <c r="J667" s="186">
        <v>3811</v>
      </c>
      <c r="K667" s="195" t="s">
        <v>382</v>
      </c>
      <c r="L667" s="310"/>
      <c r="M667" s="194">
        <v>100000</v>
      </c>
      <c r="N667" s="194">
        <v>95000</v>
      </c>
      <c r="O667" s="328">
        <f>AVERAGE(N667/M667*100)</f>
        <v>95</v>
      </c>
    </row>
    <row r="668" spans="1:15" ht="15">
      <c r="A668" s="10"/>
      <c r="B668" s="20"/>
      <c r="C668" s="10"/>
      <c r="D668" s="20"/>
      <c r="E668" s="20"/>
      <c r="F668" s="10"/>
      <c r="G668" s="10"/>
      <c r="H668" s="10"/>
      <c r="I668" s="21"/>
      <c r="J668" s="177" t="s">
        <v>72</v>
      </c>
      <c r="K668" s="197" t="s">
        <v>333</v>
      </c>
      <c r="L668" s="206"/>
      <c r="M668" s="178">
        <v>145000</v>
      </c>
      <c r="N668" s="178">
        <f>SUM(N671)</f>
        <v>157026</v>
      </c>
      <c r="O668" s="323">
        <f>AVERAGE(N668/M668*100)</f>
        <v>108.29379310344827</v>
      </c>
    </row>
    <row r="669" spans="1:15" ht="15">
      <c r="A669" s="10"/>
      <c r="B669" s="20"/>
      <c r="C669" s="10"/>
      <c r="D669" s="20"/>
      <c r="E669" s="20"/>
      <c r="F669" s="10"/>
      <c r="G669" s="10"/>
      <c r="H669" s="10"/>
      <c r="I669" s="21"/>
      <c r="J669" s="278" t="s">
        <v>78</v>
      </c>
      <c r="K669" s="180" t="s">
        <v>77</v>
      </c>
      <c r="L669" s="180"/>
      <c r="M669" s="265"/>
      <c r="N669" s="265"/>
      <c r="O669" s="329"/>
    </row>
    <row r="670" spans="1:15" ht="15">
      <c r="A670" s="10"/>
      <c r="B670" s="20"/>
      <c r="C670" s="10"/>
      <c r="D670" s="20"/>
      <c r="E670" s="20"/>
      <c r="F670" s="10"/>
      <c r="G670" s="10"/>
      <c r="H670" s="10"/>
      <c r="I670" s="21"/>
      <c r="J670" s="280" t="s">
        <v>194</v>
      </c>
      <c r="K670" s="263"/>
      <c r="L670" s="263"/>
      <c r="M670" s="264"/>
      <c r="N670" s="264"/>
      <c r="O670" s="330"/>
    </row>
    <row r="671" spans="1:15" ht="15">
      <c r="A671" s="10"/>
      <c r="B671" s="20"/>
      <c r="C671" s="10"/>
      <c r="D671" s="20"/>
      <c r="E671" s="20"/>
      <c r="F671" s="10"/>
      <c r="G671" s="10"/>
      <c r="H671" s="10"/>
      <c r="I671" s="21"/>
      <c r="J671" s="223">
        <v>3</v>
      </c>
      <c r="K671" s="220" t="s">
        <v>45</v>
      </c>
      <c r="L671" s="182"/>
      <c r="M671" s="184">
        <v>145000</v>
      </c>
      <c r="N671" s="184">
        <f>SUM(N672)</f>
        <v>157026</v>
      </c>
      <c r="O671" s="327">
        <f aca="true" t="shared" si="30" ref="O671:O676">AVERAGE(N671/M671*100)</f>
        <v>108.29379310344827</v>
      </c>
    </row>
    <row r="672" spans="1:15" ht="15">
      <c r="A672" s="10"/>
      <c r="B672" s="20"/>
      <c r="C672" s="10"/>
      <c r="D672" s="20"/>
      <c r="E672" s="20"/>
      <c r="F672" s="10"/>
      <c r="G672" s="10"/>
      <c r="H672" s="10"/>
      <c r="I672" s="21"/>
      <c r="J672" s="224">
        <v>32</v>
      </c>
      <c r="K672" s="218" t="s">
        <v>46</v>
      </c>
      <c r="L672" s="218"/>
      <c r="M672" s="189">
        <v>145000</v>
      </c>
      <c r="N672" s="189">
        <f>SUM(N673+N675)</f>
        <v>157026</v>
      </c>
      <c r="O672" s="327">
        <f t="shared" si="30"/>
        <v>108.29379310344827</v>
      </c>
    </row>
    <row r="673" spans="1:15" ht="15">
      <c r="A673" s="10"/>
      <c r="B673" s="20"/>
      <c r="C673" s="10"/>
      <c r="D673" s="20"/>
      <c r="E673" s="20"/>
      <c r="F673" s="10"/>
      <c r="G673" s="10"/>
      <c r="H673" s="10"/>
      <c r="I673" s="21"/>
      <c r="J673" s="224">
        <v>322</v>
      </c>
      <c r="K673" s="230" t="s">
        <v>28</v>
      </c>
      <c r="L673" s="218"/>
      <c r="M673" s="189">
        <v>100000</v>
      </c>
      <c r="N673" s="189">
        <f>SUM(N674)</f>
        <v>106917</v>
      </c>
      <c r="O673" s="327">
        <f t="shared" si="30"/>
        <v>106.917</v>
      </c>
    </row>
    <row r="674" spans="1:15" ht="15">
      <c r="A674" s="10"/>
      <c r="B674" s="20"/>
      <c r="C674" s="10"/>
      <c r="D674" s="20"/>
      <c r="E674" s="20"/>
      <c r="F674" s="10"/>
      <c r="G674" s="10"/>
      <c r="H674" s="10"/>
      <c r="I674" s="21"/>
      <c r="J674" s="224">
        <v>3223</v>
      </c>
      <c r="K674" s="230" t="s">
        <v>381</v>
      </c>
      <c r="L674" s="218"/>
      <c r="M674" s="189">
        <v>100000</v>
      </c>
      <c r="N674" s="189">
        <v>106917</v>
      </c>
      <c r="O674" s="327">
        <f t="shared" si="30"/>
        <v>106.917</v>
      </c>
    </row>
    <row r="675" spans="1:15" ht="15">
      <c r="A675" s="10"/>
      <c r="B675" s="20"/>
      <c r="C675" s="10"/>
      <c r="D675" s="20"/>
      <c r="E675" s="20"/>
      <c r="F675" s="10"/>
      <c r="G675" s="10"/>
      <c r="H675" s="10"/>
      <c r="I675" s="21"/>
      <c r="J675" s="224">
        <v>323</v>
      </c>
      <c r="K675" s="218" t="s">
        <v>28</v>
      </c>
      <c r="L675" s="218"/>
      <c r="M675" s="189">
        <v>45000</v>
      </c>
      <c r="N675" s="189">
        <f>SUM(N676+N677)</f>
        <v>50109</v>
      </c>
      <c r="O675" s="327">
        <f t="shared" si="30"/>
        <v>111.35333333333332</v>
      </c>
    </row>
    <row r="676" spans="1:15" ht="15">
      <c r="A676" s="10"/>
      <c r="B676" s="20"/>
      <c r="C676" s="10"/>
      <c r="D676" s="20"/>
      <c r="E676" s="20"/>
      <c r="F676" s="10"/>
      <c r="G676" s="10"/>
      <c r="H676" s="10"/>
      <c r="I676" s="21"/>
      <c r="J676" s="224">
        <v>3231</v>
      </c>
      <c r="K676" s="218" t="s">
        <v>100</v>
      </c>
      <c r="L676" s="218"/>
      <c r="M676" s="189">
        <v>300</v>
      </c>
      <c r="N676" s="189">
        <v>298</v>
      </c>
      <c r="O676" s="327">
        <f t="shared" si="30"/>
        <v>99.33333333333333</v>
      </c>
    </row>
    <row r="677" spans="1:15" ht="15">
      <c r="A677" s="10"/>
      <c r="B677" s="20"/>
      <c r="C677" s="10"/>
      <c r="D677" s="20"/>
      <c r="E677" s="20"/>
      <c r="F677" s="10"/>
      <c r="G677" s="10"/>
      <c r="H677" s="10"/>
      <c r="I677" s="21"/>
      <c r="J677" s="224">
        <v>3234</v>
      </c>
      <c r="K677" s="218" t="s">
        <v>377</v>
      </c>
      <c r="L677" s="218"/>
      <c r="M677" s="189">
        <v>44700</v>
      </c>
      <c r="N677" s="189">
        <v>49811</v>
      </c>
      <c r="O677" s="327">
        <f>AVERAGE(N677/M677*100)</f>
        <v>111.43400447427294</v>
      </c>
    </row>
    <row r="678" spans="1:15" ht="15">
      <c r="A678" s="10"/>
      <c r="B678" s="20"/>
      <c r="C678" s="10"/>
      <c r="D678" s="20"/>
      <c r="E678" s="20"/>
      <c r="F678" s="10"/>
      <c r="G678" s="10"/>
      <c r="H678" s="10"/>
      <c r="I678" s="21"/>
      <c r="J678" s="547" t="s">
        <v>730</v>
      </c>
      <c r="K678" s="547"/>
      <c r="L678" s="547"/>
      <c r="M678" s="547"/>
      <c r="N678" s="547"/>
      <c r="O678" s="547"/>
    </row>
    <row r="679" spans="1:10" ht="15">
      <c r="A679" s="10"/>
      <c r="B679" s="20"/>
      <c r="C679" s="10"/>
      <c r="D679" s="20"/>
      <c r="E679" s="20"/>
      <c r="F679" s="10"/>
      <c r="G679" s="10"/>
      <c r="H679" s="10"/>
      <c r="I679" s="21"/>
      <c r="J679" t="s">
        <v>725</v>
      </c>
    </row>
    <row r="680" spans="1:10" ht="15">
      <c r="A680" s="10"/>
      <c r="B680" s="20"/>
      <c r="C680" s="10"/>
      <c r="D680" s="20"/>
      <c r="E680" s="20"/>
      <c r="F680" s="10"/>
      <c r="G680" s="10"/>
      <c r="H680" s="10"/>
      <c r="I680" s="21"/>
      <c r="J680" t="s">
        <v>724</v>
      </c>
    </row>
    <row r="681" spans="1:9" ht="15">
      <c r="A681" s="10"/>
      <c r="B681" s="20"/>
      <c r="C681" s="10"/>
      <c r="D681" s="20"/>
      <c r="E681" s="20"/>
      <c r="F681" s="10"/>
      <c r="G681" s="10"/>
      <c r="H681" s="10"/>
      <c r="I681" s="21"/>
    </row>
    <row r="682" spans="1:10" ht="15">
      <c r="A682" s="10"/>
      <c r="B682" s="20"/>
      <c r="C682" s="10"/>
      <c r="D682" s="20"/>
      <c r="E682" s="20"/>
      <c r="F682" s="10"/>
      <c r="G682" s="10"/>
      <c r="H682" s="10"/>
      <c r="I682" s="21"/>
      <c r="J682" t="s">
        <v>731</v>
      </c>
    </row>
    <row r="683" spans="1:10" ht="15">
      <c r="A683" s="10"/>
      <c r="B683" s="20"/>
      <c r="C683" s="10"/>
      <c r="D683" s="20"/>
      <c r="E683" s="20"/>
      <c r="F683" s="10"/>
      <c r="G683" s="10"/>
      <c r="H683" s="10"/>
      <c r="I683" s="21"/>
      <c r="J683" t="s">
        <v>733</v>
      </c>
    </row>
    <row r="684" spans="1:10" ht="15">
      <c r="A684" s="10"/>
      <c r="B684" s="20"/>
      <c r="C684" s="10"/>
      <c r="D684" s="20"/>
      <c r="E684" s="20"/>
      <c r="F684" s="10"/>
      <c r="G684" s="10"/>
      <c r="H684" s="10"/>
      <c r="I684" s="21"/>
      <c r="J684" t="s">
        <v>732</v>
      </c>
    </row>
    <row r="685" spans="1:15" ht="15">
      <c r="A685" s="10"/>
      <c r="B685" s="20"/>
      <c r="C685" s="10"/>
      <c r="D685" s="20"/>
      <c r="E685" s="20"/>
      <c r="F685" s="10"/>
      <c r="G685" s="10"/>
      <c r="H685" s="10"/>
      <c r="I685" s="21"/>
      <c r="J685" s="548" t="s">
        <v>726</v>
      </c>
      <c r="K685" s="548"/>
      <c r="L685" s="548"/>
      <c r="M685" s="548"/>
      <c r="N685" s="548"/>
      <c r="O685" s="548"/>
    </row>
    <row r="686" spans="1:15" ht="15">
      <c r="A686" s="10"/>
      <c r="B686" s="20"/>
      <c r="C686" s="10"/>
      <c r="D686" s="20"/>
      <c r="E686" s="20"/>
      <c r="F686" s="10"/>
      <c r="G686" s="10"/>
      <c r="H686" s="10"/>
      <c r="I686" s="21"/>
      <c r="J686" s="548" t="s">
        <v>728</v>
      </c>
      <c r="K686" s="548"/>
      <c r="L686" s="548"/>
      <c r="M686" s="548"/>
      <c r="N686" s="548"/>
      <c r="O686" s="548"/>
    </row>
    <row r="687" spans="1:15" ht="15">
      <c r="A687" s="10"/>
      <c r="B687" s="20"/>
      <c r="C687" s="10"/>
      <c r="D687" s="20"/>
      <c r="E687" s="20"/>
      <c r="F687" s="10"/>
      <c r="G687" s="10"/>
      <c r="H687" s="10"/>
      <c r="I687" s="21"/>
      <c r="J687" s="548" t="s">
        <v>727</v>
      </c>
      <c r="K687" s="548"/>
      <c r="L687" s="548"/>
      <c r="M687" s="548"/>
      <c r="N687" s="548"/>
      <c r="O687" s="548"/>
    </row>
    <row r="688" spans="1:9" ht="15">
      <c r="A688" s="10"/>
      <c r="B688" s="20"/>
      <c r="C688" s="10"/>
      <c r="D688" s="20"/>
      <c r="E688" s="20"/>
      <c r="F688" s="10"/>
      <c r="G688" s="10"/>
      <c r="H688" s="10"/>
      <c r="I688" s="21"/>
    </row>
    <row r="689" spans="1:9" ht="15">
      <c r="A689" s="10"/>
      <c r="B689" s="20"/>
      <c r="C689" s="10"/>
      <c r="D689" s="20"/>
      <c r="E689" s="20"/>
      <c r="F689" s="10"/>
      <c r="G689" s="10"/>
      <c r="H689" s="10"/>
      <c r="I689" s="21"/>
    </row>
    <row r="690" spans="1:9" ht="15">
      <c r="A690" s="10"/>
      <c r="B690" s="20"/>
      <c r="C690" s="10"/>
      <c r="D690" s="20"/>
      <c r="E690" s="20"/>
      <c r="F690" s="10"/>
      <c r="G690" s="10"/>
      <c r="H690" s="10"/>
      <c r="I690" s="21"/>
    </row>
    <row r="691" spans="1:9" ht="15">
      <c r="A691" s="10"/>
      <c r="B691" s="20"/>
      <c r="C691" s="10"/>
      <c r="D691" s="20"/>
      <c r="E691" s="20"/>
      <c r="F691" s="10"/>
      <c r="G691" s="10"/>
      <c r="H691" s="10"/>
      <c r="I691" s="21"/>
    </row>
    <row r="692" spans="1:9" ht="15">
      <c r="A692" s="10"/>
      <c r="B692" s="20"/>
      <c r="C692" s="10"/>
      <c r="D692" s="20"/>
      <c r="E692" s="20"/>
      <c r="F692" s="10"/>
      <c r="G692" s="10"/>
      <c r="H692" s="10"/>
      <c r="I692" s="21"/>
    </row>
    <row r="693" spans="1:9" ht="15">
      <c r="A693" s="40"/>
      <c r="B693" s="35"/>
      <c r="C693" s="35"/>
      <c r="D693" s="35"/>
      <c r="E693" s="35"/>
      <c r="F693" s="35"/>
      <c r="G693" s="35"/>
      <c r="H693" s="35"/>
      <c r="I693" s="35"/>
    </row>
    <row r="694" spans="1:9" ht="15">
      <c r="A694" s="38"/>
      <c r="B694" s="36"/>
      <c r="C694" s="36"/>
      <c r="D694" s="36"/>
      <c r="E694" s="36"/>
      <c r="F694" s="36"/>
      <c r="G694" s="36"/>
      <c r="H694" s="36"/>
      <c r="I694" s="36"/>
    </row>
    <row r="695" spans="1:9" ht="15">
      <c r="A695" s="16"/>
      <c r="B695" s="28"/>
      <c r="C695" s="28"/>
      <c r="D695" s="28"/>
      <c r="E695" s="28"/>
      <c r="F695" s="28"/>
      <c r="G695" s="28"/>
      <c r="H695" s="28"/>
      <c r="I695" s="33"/>
    </row>
    <row r="696" spans="1:9" ht="15">
      <c r="A696" s="16"/>
      <c r="B696" s="28"/>
      <c r="C696" s="28"/>
      <c r="D696" s="28"/>
      <c r="E696" s="28"/>
      <c r="F696" s="28"/>
      <c r="G696" s="28"/>
      <c r="H696" s="28"/>
      <c r="I696" s="33"/>
    </row>
    <row r="697" spans="1:9" ht="15">
      <c r="A697" s="10"/>
      <c r="B697" s="10"/>
      <c r="C697" s="10"/>
      <c r="D697" s="10"/>
      <c r="E697" s="10"/>
      <c r="F697" s="10"/>
      <c r="G697" s="10"/>
      <c r="H697" s="10"/>
      <c r="I697" s="21"/>
    </row>
    <row r="698" spans="1:9" ht="15">
      <c r="A698" s="24"/>
      <c r="B698" s="10"/>
      <c r="C698" s="10"/>
      <c r="D698" s="10"/>
      <c r="E698" s="10"/>
      <c r="F698" s="10"/>
      <c r="G698" s="10"/>
      <c r="H698" s="10"/>
      <c r="I698" s="21"/>
    </row>
    <row r="699" spans="1:9" ht="15">
      <c r="A699" s="24"/>
      <c r="B699" s="20"/>
      <c r="C699" s="20"/>
      <c r="D699" s="20"/>
      <c r="E699" s="10"/>
      <c r="F699" s="10"/>
      <c r="G699" s="10"/>
      <c r="H699" s="10"/>
      <c r="I699" s="21"/>
    </row>
    <row r="700" spans="1:9" ht="15">
      <c r="A700" s="24"/>
      <c r="B700" s="20"/>
      <c r="C700" s="20"/>
      <c r="D700" s="20"/>
      <c r="E700" s="10"/>
      <c r="F700" s="10"/>
      <c r="G700" s="10"/>
      <c r="H700" s="10"/>
      <c r="I700" s="21"/>
    </row>
    <row r="701" spans="1:9" ht="15">
      <c r="A701" s="24"/>
      <c r="B701" s="20"/>
      <c r="C701" s="20"/>
      <c r="D701" s="20"/>
      <c r="E701" s="10"/>
      <c r="F701" s="10"/>
      <c r="G701" s="10"/>
      <c r="H701" s="10"/>
      <c r="I701" s="21"/>
    </row>
    <row r="702" spans="1:9" ht="15">
      <c r="A702" s="24"/>
      <c r="B702" s="20"/>
      <c r="C702" s="20"/>
      <c r="D702" s="20"/>
      <c r="E702" s="10"/>
      <c r="F702" s="10"/>
      <c r="G702" s="10"/>
      <c r="H702" s="10"/>
      <c r="I702" s="21"/>
    </row>
    <row r="703" spans="1:9" ht="15">
      <c r="A703" s="16"/>
      <c r="B703" s="28"/>
      <c r="C703" s="28"/>
      <c r="D703" s="28"/>
      <c r="E703" s="28"/>
      <c r="F703" s="28"/>
      <c r="G703" s="28"/>
      <c r="H703" s="28"/>
      <c r="I703" s="33"/>
    </row>
    <row r="704" spans="1:9" ht="15">
      <c r="A704" s="16"/>
      <c r="B704" s="28"/>
      <c r="C704" s="28"/>
      <c r="D704" s="28"/>
      <c r="E704" s="28"/>
      <c r="F704" s="28"/>
      <c r="G704" s="28"/>
      <c r="H704" s="28"/>
      <c r="I704" s="33"/>
    </row>
    <row r="705" spans="1:9" ht="15">
      <c r="A705" s="16"/>
      <c r="B705" s="28"/>
      <c r="C705" s="28"/>
      <c r="D705" s="28"/>
      <c r="E705" s="28"/>
      <c r="F705" s="28"/>
      <c r="G705" s="28"/>
      <c r="H705" s="28"/>
      <c r="I705" s="33"/>
    </row>
    <row r="706" spans="1:9" ht="15">
      <c r="A706" s="10"/>
      <c r="B706" s="10"/>
      <c r="C706" s="10"/>
      <c r="D706" s="10"/>
      <c r="E706" s="10"/>
      <c r="F706" s="10"/>
      <c r="G706" s="10"/>
      <c r="H706" s="10"/>
      <c r="I706" s="21"/>
    </row>
    <row r="707" spans="1:9" ht="15">
      <c r="A707" s="10"/>
      <c r="B707" s="10"/>
      <c r="C707" s="10"/>
      <c r="D707" s="10"/>
      <c r="E707" s="10"/>
      <c r="F707" s="10"/>
      <c r="G707" s="10"/>
      <c r="H707" s="10"/>
      <c r="I707" s="21"/>
    </row>
    <row r="708" spans="1:9" ht="15">
      <c r="A708" s="10"/>
      <c r="B708" s="20"/>
      <c r="C708" s="20"/>
      <c r="D708" s="20"/>
      <c r="E708" s="10"/>
      <c r="F708" s="10"/>
      <c r="G708" s="10"/>
      <c r="H708" s="10"/>
      <c r="I708" s="21"/>
    </row>
    <row r="709" spans="1:9" ht="15">
      <c r="A709" s="10"/>
      <c r="B709" s="20"/>
      <c r="C709" s="20"/>
      <c r="D709" s="20"/>
      <c r="E709" s="10"/>
      <c r="F709" s="10"/>
      <c r="G709" s="10"/>
      <c r="H709" s="10"/>
      <c r="I709" s="21"/>
    </row>
    <row r="710" spans="1:9" ht="15">
      <c r="A710" s="10"/>
      <c r="B710" s="20"/>
      <c r="C710" s="20"/>
      <c r="D710" s="20"/>
      <c r="E710" s="10"/>
      <c r="F710" s="10"/>
      <c r="G710" s="10"/>
      <c r="H710" s="10"/>
      <c r="I710" s="21"/>
    </row>
    <row r="711" spans="1:9" ht="15">
      <c r="A711" s="10"/>
      <c r="B711" s="20"/>
      <c r="C711" s="20"/>
      <c r="D711" s="20"/>
      <c r="E711" s="10"/>
      <c r="F711" s="10"/>
      <c r="G711" s="10"/>
      <c r="H711" s="10"/>
      <c r="I711" s="21"/>
    </row>
    <row r="712" spans="1:9" ht="15">
      <c r="A712" s="10"/>
      <c r="B712" s="20"/>
      <c r="C712" s="20"/>
      <c r="D712" s="20"/>
      <c r="E712" s="10"/>
      <c r="F712" s="10"/>
      <c r="G712" s="10"/>
      <c r="H712" s="10"/>
      <c r="I712" s="21"/>
    </row>
  </sheetData>
  <sheetProtection/>
  <mergeCells count="27">
    <mergeCell ref="J325:L325"/>
    <mergeCell ref="J288:L288"/>
    <mergeCell ref="J263:L263"/>
    <mergeCell ref="J162:L162"/>
    <mergeCell ref="J255:L255"/>
    <mergeCell ref="J496:L496"/>
    <mergeCell ref="J478:L478"/>
    <mergeCell ref="J456:L456"/>
    <mergeCell ref="J332:L332"/>
    <mergeCell ref="J342:L342"/>
    <mergeCell ref="J306:L306"/>
    <mergeCell ref="J8:L8"/>
    <mergeCell ref="J9:L9"/>
    <mergeCell ref="J77:L77"/>
    <mergeCell ref="J184:L184"/>
    <mergeCell ref="J253:L253"/>
    <mergeCell ref="J270:L270"/>
    <mergeCell ref="J678:O678"/>
    <mergeCell ref="J685:O685"/>
    <mergeCell ref="J686:O686"/>
    <mergeCell ref="J687:O687"/>
    <mergeCell ref="J144:L144"/>
    <mergeCell ref="A2:A4"/>
    <mergeCell ref="B4:H4"/>
    <mergeCell ref="I3:I4"/>
    <mergeCell ref="J76:L76"/>
    <mergeCell ref="J7:L7"/>
  </mergeCells>
  <printOptions gridLines="1"/>
  <pageMargins left="0.7" right="0.7" top="0.75" bottom="0.75"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F14"/>
  <sheetViews>
    <sheetView zoomScalePageLayoutView="0" workbookViewId="0" topLeftCell="A1">
      <selection activeCell="K17" sqref="K17"/>
    </sheetView>
  </sheetViews>
  <sheetFormatPr defaultColWidth="9.140625" defaultRowHeight="15"/>
  <cols>
    <col min="1" max="1" width="21.421875" style="0" customWidth="1"/>
    <col min="2" max="2" width="14.140625" style="0" customWidth="1"/>
    <col min="3" max="3" width="17.00390625" style="0" customWidth="1"/>
    <col min="4" max="4" width="13.00390625" style="0" customWidth="1"/>
    <col min="5" max="5" width="12.57421875" style="0" customWidth="1"/>
    <col min="6" max="6" width="8.421875" style="0" customWidth="1"/>
  </cols>
  <sheetData>
    <row r="1" ht="15">
      <c r="A1" s="435" t="s">
        <v>720</v>
      </c>
    </row>
    <row r="2" ht="15">
      <c r="A2" s="435" t="s">
        <v>721</v>
      </c>
    </row>
    <row r="3" ht="15">
      <c r="A3" s="435" t="s">
        <v>722</v>
      </c>
    </row>
    <row r="4" spans="1:6" ht="15">
      <c r="A4" s="485"/>
      <c r="B4" s="486"/>
      <c r="C4" s="486"/>
      <c r="D4" s="486"/>
      <c r="E4" s="486"/>
      <c r="F4" s="487"/>
    </row>
    <row r="5" spans="1:6" ht="15">
      <c r="A5" s="573" t="s">
        <v>718</v>
      </c>
      <c r="B5" s="574"/>
      <c r="C5" s="574"/>
      <c r="D5" s="574"/>
      <c r="E5" s="574"/>
      <c r="F5" s="575"/>
    </row>
    <row r="6" spans="1:6" ht="15">
      <c r="A6" s="573" t="s">
        <v>716</v>
      </c>
      <c r="B6" s="574"/>
      <c r="C6" s="574"/>
      <c r="D6" s="574"/>
      <c r="E6" s="574"/>
      <c r="F6" s="575"/>
    </row>
    <row r="7" spans="1:6" ht="15">
      <c r="A7" s="491"/>
      <c r="B7" s="492"/>
      <c r="C7" s="493"/>
      <c r="D7" s="489"/>
      <c r="E7" s="489"/>
      <c r="F7" s="490"/>
    </row>
    <row r="8" spans="1:6" ht="15">
      <c r="A8" s="374"/>
      <c r="B8" s="375"/>
      <c r="C8" s="376"/>
      <c r="D8" s="377" t="s">
        <v>669</v>
      </c>
      <c r="E8" s="378" t="s">
        <v>252</v>
      </c>
      <c r="F8" s="378" t="s">
        <v>254</v>
      </c>
    </row>
    <row r="9" spans="1:6" ht="15">
      <c r="A9" s="379"/>
      <c r="B9" s="380" t="s">
        <v>670</v>
      </c>
      <c r="C9" s="381"/>
      <c r="D9" s="382" t="s">
        <v>260</v>
      </c>
      <c r="E9" s="383" t="s">
        <v>285</v>
      </c>
      <c r="F9" s="384" t="s">
        <v>671</v>
      </c>
    </row>
    <row r="10" spans="1:6" ht="15">
      <c r="A10" s="390"/>
      <c r="B10" s="391"/>
      <c r="C10" s="392">
        <v>1</v>
      </c>
      <c r="D10" s="385">
        <v>2</v>
      </c>
      <c r="E10" s="386">
        <v>3</v>
      </c>
      <c r="F10" s="386">
        <v>4</v>
      </c>
    </row>
    <row r="11" spans="1:6" ht="15">
      <c r="A11" s="393" t="s">
        <v>672</v>
      </c>
      <c r="B11" s="394"/>
      <c r="C11" s="395"/>
      <c r="D11" s="389">
        <f>SUM(D12+D14)</f>
        <v>19439000</v>
      </c>
      <c r="E11" s="387">
        <f>SUM(E12+E14)</f>
        <v>15820032</v>
      </c>
      <c r="F11" s="388">
        <f>AVERAGE(E11/D11*100)</f>
        <v>81.382951797932</v>
      </c>
    </row>
    <row r="12" spans="1:6" ht="15">
      <c r="A12" s="570" t="s">
        <v>93</v>
      </c>
      <c r="B12" s="571"/>
      <c r="C12" s="572"/>
      <c r="D12" s="396">
        <v>883000</v>
      </c>
      <c r="E12" s="396">
        <v>829169</v>
      </c>
      <c r="F12" s="397">
        <f>AVERAGE(E12/D12*100)</f>
        <v>93.90362400906002</v>
      </c>
    </row>
    <row r="13" spans="1:6" ht="15">
      <c r="A13" s="494"/>
      <c r="B13" s="495"/>
      <c r="C13" s="495"/>
      <c r="D13" s="495"/>
      <c r="E13" s="495"/>
      <c r="F13" s="496"/>
    </row>
    <row r="14" spans="1:6" ht="15">
      <c r="A14" s="570" t="s">
        <v>673</v>
      </c>
      <c r="B14" s="571"/>
      <c r="C14" s="572"/>
      <c r="D14" s="396">
        <v>18556000</v>
      </c>
      <c r="E14" s="396">
        <v>14990863</v>
      </c>
      <c r="F14" s="397">
        <f>AVERAGE(E14/D14*100)</f>
        <v>80.78714701444277</v>
      </c>
    </row>
  </sheetData>
  <sheetProtection/>
  <mergeCells count="4">
    <mergeCell ref="A12:C12"/>
    <mergeCell ref="A14:C14"/>
    <mergeCell ref="A6:F6"/>
    <mergeCell ref="A5:F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9"/>
  <sheetViews>
    <sheetView zoomScalePageLayoutView="0" workbookViewId="0" topLeftCell="A1">
      <selection activeCell="A1" sqref="A1:C3"/>
    </sheetView>
  </sheetViews>
  <sheetFormatPr defaultColWidth="9.140625" defaultRowHeight="15"/>
  <cols>
    <col min="3" max="3" width="36.8515625" style="0" customWidth="1"/>
    <col min="4" max="4" width="12.140625" style="0" customWidth="1"/>
    <col min="5" max="5" width="11.00390625" style="0" customWidth="1"/>
  </cols>
  <sheetData>
    <row r="1" ht="15">
      <c r="A1" s="435" t="s">
        <v>720</v>
      </c>
    </row>
    <row r="2" ht="15">
      <c r="A2" s="435" t="s">
        <v>721</v>
      </c>
    </row>
    <row r="3" ht="15">
      <c r="A3" s="435" t="s">
        <v>722</v>
      </c>
    </row>
    <row r="4" spans="1:6" ht="15">
      <c r="A4" s="485"/>
      <c r="B4" s="486"/>
      <c r="C4" s="486"/>
      <c r="D4" s="486"/>
      <c r="E4" s="486"/>
      <c r="F4" s="487"/>
    </row>
    <row r="5" spans="1:6" ht="15" customHeight="1">
      <c r="A5" s="573" t="s">
        <v>717</v>
      </c>
      <c r="B5" s="574"/>
      <c r="C5" s="574"/>
      <c r="D5" s="574"/>
      <c r="E5" s="574"/>
      <c r="F5" s="575"/>
    </row>
    <row r="6" spans="1:6" ht="15">
      <c r="A6" s="573" t="s">
        <v>716</v>
      </c>
      <c r="B6" s="574"/>
      <c r="C6" s="574"/>
      <c r="D6" s="574"/>
      <c r="E6" s="574"/>
      <c r="F6" s="575"/>
    </row>
    <row r="7" spans="1:6" ht="15">
      <c r="A7" s="488"/>
      <c r="B7" s="489"/>
      <c r="C7" s="489"/>
      <c r="D7" s="489"/>
      <c r="E7" s="489"/>
      <c r="F7" s="490"/>
    </row>
    <row r="8" spans="1:6" ht="15">
      <c r="A8" s="398"/>
      <c r="B8" s="398"/>
      <c r="C8" s="167"/>
      <c r="D8" s="398"/>
      <c r="E8" s="398"/>
      <c r="F8" s="166"/>
    </row>
    <row r="9" spans="1:6" ht="15">
      <c r="A9" s="399" t="s">
        <v>68</v>
      </c>
      <c r="B9" s="400" t="s">
        <v>70</v>
      </c>
      <c r="C9" s="169"/>
      <c r="D9" s="401" t="s">
        <v>286</v>
      </c>
      <c r="E9" s="401" t="s">
        <v>252</v>
      </c>
      <c r="F9" s="248" t="s">
        <v>254</v>
      </c>
    </row>
    <row r="10" spans="1:6" ht="15">
      <c r="A10" s="402" t="s">
        <v>69</v>
      </c>
      <c r="B10" s="403"/>
      <c r="C10" s="404"/>
      <c r="D10" s="401" t="s">
        <v>265</v>
      </c>
      <c r="E10" s="401" t="s">
        <v>265</v>
      </c>
      <c r="F10" s="248" t="s">
        <v>674</v>
      </c>
    </row>
    <row r="11" spans="1:6" ht="15">
      <c r="A11" s="405"/>
      <c r="B11" s="406"/>
      <c r="C11" s="407"/>
      <c r="D11" s="408">
        <v>1</v>
      </c>
      <c r="E11" s="408">
        <v>2</v>
      </c>
      <c r="F11" s="249"/>
    </row>
    <row r="12" spans="1:6" ht="15">
      <c r="A12" s="172" t="s">
        <v>71</v>
      </c>
      <c r="B12" s="173"/>
      <c r="C12" s="173"/>
      <c r="D12" s="240"/>
      <c r="E12" s="240"/>
      <c r="F12" s="409"/>
    </row>
    <row r="13" spans="1:6" ht="15">
      <c r="A13" s="555" t="s">
        <v>93</v>
      </c>
      <c r="B13" s="555"/>
      <c r="C13" s="576"/>
      <c r="D13" s="239">
        <f>SUM(D14+D32)</f>
        <v>883000</v>
      </c>
      <c r="E13" s="239">
        <f>SUM(E14+E32)</f>
        <v>829169</v>
      </c>
      <c r="F13" s="410">
        <f>AVERAGE(E13/D13*100)</f>
        <v>93.90362400906002</v>
      </c>
    </row>
    <row r="14" spans="1:6" ht="15">
      <c r="A14" s="181">
        <v>3</v>
      </c>
      <c r="B14" s="182" t="s">
        <v>45</v>
      </c>
      <c r="C14" s="183"/>
      <c r="D14" s="184">
        <f>SUM(D15+D29)</f>
        <v>860000</v>
      </c>
      <c r="E14" s="184">
        <f>AVERAGE(E15+E29)</f>
        <v>806169</v>
      </c>
      <c r="F14" s="432">
        <f aca="true" t="shared" si="0" ref="F14:F34">AVERAGE(E14/D14*100)</f>
        <v>93.74058139534883</v>
      </c>
    </row>
    <row r="15" spans="1:6" ht="15">
      <c r="A15" s="186">
        <v>32</v>
      </c>
      <c r="B15" s="187" t="s">
        <v>25</v>
      </c>
      <c r="C15" s="188"/>
      <c r="D15" s="189">
        <f>SUM(D16+D18+D21+D24)</f>
        <v>840000</v>
      </c>
      <c r="E15" s="189">
        <f>AVERAGE(E16+E18+E21+E24)</f>
        <v>786619</v>
      </c>
      <c r="F15" s="432">
        <f t="shared" si="0"/>
        <v>93.64511904761905</v>
      </c>
    </row>
    <row r="16" spans="1:6" ht="15">
      <c r="A16" s="186">
        <v>321</v>
      </c>
      <c r="B16" s="187" t="s">
        <v>26</v>
      </c>
      <c r="C16" s="188"/>
      <c r="D16" s="189">
        <f>SUM(D17)</f>
        <v>40000</v>
      </c>
      <c r="E16" s="189">
        <f>AVERAGE(E17)</f>
        <v>32891</v>
      </c>
      <c r="F16" s="432">
        <f t="shared" si="0"/>
        <v>82.22749999999999</v>
      </c>
    </row>
    <row r="17" spans="1:6" ht="15">
      <c r="A17" s="186">
        <v>3211</v>
      </c>
      <c r="B17" s="187" t="s">
        <v>386</v>
      </c>
      <c r="C17" s="188"/>
      <c r="D17" s="189">
        <v>40000</v>
      </c>
      <c r="E17" s="189">
        <v>32891</v>
      </c>
      <c r="F17" s="432">
        <f t="shared" si="0"/>
        <v>82.22749999999999</v>
      </c>
    </row>
    <row r="18" spans="1:6" ht="15">
      <c r="A18" s="186">
        <v>322</v>
      </c>
      <c r="B18" s="187" t="s">
        <v>84</v>
      </c>
      <c r="C18" s="188"/>
      <c r="D18" s="189">
        <f>SUM(D19+D20)</f>
        <v>70000</v>
      </c>
      <c r="E18" s="189">
        <f>AVERAGE(E19+E20)</f>
        <v>65989</v>
      </c>
      <c r="F18" s="432">
        <f t="shared" si="0"/>
        <v>94.27</v>
      </c>
    </row>
    <row r="19" spans="1:6" ht="15">
      <c r="A19" s="186">
        <v>3223</v>
      </c>
      <c r="B19" s="187" t="s">
        <v>675</v>
      </c>
      <c r="C19" s="188"/>
      <c r="D19" s="189">
        <v>67000</v>
      </c>
      <c r="E19" s="189">
        <v>65511</v>
      </c>
      <c r="F19" s="432">
        <f t="shared" si="0"/>
        <v>97.7776119402985</v>
      </c>
    </row>
    <row r="20" spans="1:6" ht="15">
      <c r="A20" s="186">
        <v>3227</v>
      </c>
      <c r="B20" s="187" t="s">
        <v>676</v>
      </c>
      <c r="C20" s="188"/>
      <c r="D20" s="189">
        <v>3000</v>
      </c>
      <c r="E20" s="189">
        <v>478</v>
      </c>
      <c r="F20" s="432">
        <f t="shared" si="0"/>
        <v>15.933333333333334</v>
      </c>
    </row>
    <row r="21" spans="1:6" ht="15">
      <c r="A21" s="186">
        <v>323</v>
      </c>
      <c r="B21" s="187" t="s">
        <v>28</v>
      </c>
      <c r="C21" s="188"/>
      <c r="D21" s="189">
        <f>SUM(D22+D23)</f>
        <v>285000</v>
      </c>
      <c r="E21" s="189">
        <f>AVERAGE(E22+E23)</f>
        <v>277553</v>
      </c>
      <c r="F21" s="432">
        <f t="shared" si="0"/>
        <v>97.38701754385964</v>
      </c>
    </row>
    <row r="22" spans="1:6" ht="15">
      <c r="A22" s="191">
        <v>3233</v>
      </c>
      <c r="B22" s="192" t="s">
        <v>98</v>
      </c>
      <c r="C22" s="193"/>
      <c r="D22" s="189">
        <v>80000</v>
      </c>
      <c r="E22" s="189">
        <v>78959</v>
      </c>
      <c r="F22" s="432">
        <f t="shared" si="0"/>
        <v>98.69875</v>
      </c>
    </row>
    <row r="23" spans="1:6" ht="15">
      <c r="A23" s="191">
        <v>3235</v>
      </c>
      <c r="B23" s="192" t="s">
        <v>677</v>
      </c>
      <c r="C23" s="193"/>
      <c r="D23" s="189">
        <v>205000</v>
      </c>
      <c r="E23" s="189">
        <v>198594</v>
      </c>
      <c r="F23" s="432">
        <f t="shared" si="0"/>
        <v>96.87512195121951</v>
      </c>
    </row>
    <row r="24" spans="1:6" ht="15">
      <c r="A24" s="191">
        <v>329</v>
      </c>
      <c r="B24" s="192" t="s">
        <v>64</v>
      </c>
      <c r="C24" s="193"/>
      <c r="D24" s="189">
        <f>SUM(D25+D26+D27+D28)</f>
        <v>445000</v>
      </c>
      <c r="E24" s="189">
        <f>AVERAGE(E25+E26+E27+E28)</f>
        <v>410186</v>
      </c>
      <c r="F24" s="432">
        <f t="shared" si="0"/>
        <v>92.17662921348314</v>
      </c>
    </row>
    <row r="25" spans="1:6" ht="15">
      <c r="A25" s="191">
        <v>3291</v>
      </c>
      <c r="B25" s="48" t="s">
        <v>678</v>
      </c>
      <c r="C25" s="48"/>
      <c r="D25" s="56">
        <v>40000</v>
      </c>
      <c r="E25" s="56">
        <v>51580</v>
      </c>
      <c r="F25" s="432">
        <f t="shared" si="0"/>
        <v>128.95000000000002</v>
      </c>
    </row>
    <row r="26" spans="1:6" ht="15">
      <c r="A26" s="191">
        <v>3292</v>
      </c>
      <c r="B26" s="187" t="s">
        <v>679</v>
      </c>
      <c r="C26" s="188"/>
      <c r="D26" s="189">
        <v>24000</v>
      </c>
      <c r="E26" s="189">
        <v>24452</v>
      </c>
      <c r="F26" s="432">
        <f t="shared" si="0"/>
        <v>101.88333333333333</v>
      </c>
    </row>
    <row r="27" spans="1:6" ht="15">
      <c r="A27" s="191">
        <v>3293</v>
      </c>
      <c r="B27" s="187" t="s">
        <v>372</v>
      </c>
      <c r="C27" s="188"/>
      <c r="D27" s="189">
        <v>161000</v>
      </c>
      <c r="E27" s="189">
        <v>165672</v>
      </c>
      <c r="F27" s="432">
        <f t="shared" si="0"/>
        <v>102.90186335403726</v>
      </c>
    </row>
    <row r="28" spans="1:6" ht="15">
      <c r="A28" s="191">
        <v>3299</v>
      </c>
      <c r="B28" s="192" t="s">
        <v>29</v>
      </c>
      <c r="C28" s="193"/>
      <c r="D28" s="194">
        <v>220000</v>
      </c>
      <c r="E28" s="194">
        <v>168482</v>
      </c>
      <c r="F28" s="432">
        <f t="shared" si="0"/>
        <v>76.58272727272727</v>
      </c>
    </row>
    <row r="29" spans="1:6" ht="15">
      <c r="A29" s="186">
        <v>38</v>
      </c>
      <c r="B29" s="187" t="s">
        <v>33</v>
      </c>
      <c r="C29" s="188"/>
      <c r="D29" s="194">
        <v>20000</v>
      </c>
      <c r="E29" s="194">
        <f>AVERAGE(E30)</f>
        <v>19550</v>
      </c>
      <c r="F29" s="432">
        <f t="shared" si="0"/>
        <v>97.75</v>
      </c>
    </row>
    <row r="30" spans="1:6" ht="15">
      <c r="A30" s="199">
        <v>381</v>
      </c>
      <c r="B30" s="200" t="s">
        <v>34</v>
      </c>
      <c r="C30" s="201"/>
      <c r="D30" s="194">
        <v>20000</v>
      </c>
      <c r="E30" s="194">
        <f>AVERAGE(E31)</f>
        <v>19550</v>
      </c>
      <c r="F30" s="432">
        <f t="shared" si="0"/>
        <v>97.75</v>
      </c>
    </row>
    <row r="31" spans="1:6" ht="15">
      <c r="A31" s="428">
        <v>3811</v>
      </c>
      <c r="B31" s="429" t="s">
        <v>383</v>
      </c>
      <c r="C31" s="429"/>
      <c r="D31" s="194">
        <v>20000</v>
      </c>
      <c r="E31" s="194">
        <v>19550</v>
      </c>
      <c r="F31" s="432">
        <f t="shared" si="0"/>
        <v>97.75</v>
      </c>
    </row>
    <row r="32" spans="1:6" ht="15">
      <c r="A32" s="426">
        <v>4</v>
      </c>
      <c r="B32" s="425" t="s">
        <v>51</v>
      </c>
      <c r="C32" s="425"/>
      <c r="D32" s="427">
        <v>23000</v>
      </c>
      <c r="E32" s="427">
        <f>AVERAGE(E33)</f>
        <v>23000</v>
      </c>
      <c r="F32" s="432">
        <f t="shared" si="0"/>
        <v>100</v>
      </c>
    </row>
    <row r="33" spans="1:6" ht="15">
      <c r="A33" s="430">
        <v>42</v>
      </c>
      <c r="B33" s="425" t="s">
        <v>50</v>
      </c>
      <c r="C33" s="425"/>
      <c r="D33" s="427">
        <v>23000</v>
      </c>
      <c r="E33" s="427">
        <f>AVERAGE(E34)</f>
        <v>23000</v>
      </c>
      <c r="F33" s="432">
        <f t="shared" si="0"/>
        <v>100</v>
      </c>
    </row>
    <row r="34" spans="1:6" ht="15">
      <c r="A34" s="430">
        <v>422</v>
      </c>
      <c r="B34" s="425" t="s">
        <v>38</v>
      </c>
      <c r="C34" s="425"/>
      <c r="D34" s="427">
        <v>23000</v>
      </c>
      <c r="E34" s="427">
        <f>AVERAGE(E35)</f>
        <v>23000</v>
      </c>
      <c r="F34" s="432">
        <f t="shared" si="0"/>
        <v>100</v>
      </c>
    </row>
    <row r="35" spans="1:6" ht="15">
      <c r="A35" s="426">
        <v>4227</v>
      </c>
      <c r="B35" s="425" t="s">
        <v>153</v>
      </c>
      <c r="C35" s="425"/>
      <c r="D35" s="427">
        <v>23000</v>
      </c>
      <c r="E35" s="427">
        <v>23000</v>
      </c>
      <c r="F35" s="432">
        <f>AVERAGE(E35/D35*100)</f>
        <v>100</v>
      </c>
    </row>
    <row r="36" spans="1:6" ht="15">
      <c r="A36" s="555" t="s">
        <v>185</v>
      </c>
      <c r="B36" s="555"/>
      <c r="C36" s="555"/>
      <c r="D36" s="239">
        <f>SUM(D37+D86)</f>
        <v>18556000</v>
      </c>
      <c r="E36" s="239">
        <f>SUM(E37+E86)</f>
        <v>14990863</v>
      </c>
      <c r="F36" s="410">
        <f>AVERAGE(E36/D36*100)</f>
        <v>80.78714701444277</v>
      </c>
    </row>
    <row r="37" spans="1:6" ht="15">
      <c r="A37" s="412">
        <v>3</v>
      </c>
      <c r="B37" s="413" t="s">
        <v>45</v>
      </c>
      <c r="C37" s="413"/>
      <c r="D37" s="414">
        <f>SUM(D38+D46+D72+D77+D80+D83)</f>
        <v>10083000</v>
      </c>
      <c r="E37" s="414">
        <f>SUM(E38+E46+E72+E77+E80+E83)</f>
        <v>9757225</v>
      </c>
      <c r="F37" s="415">
        <f>AVERAGE(E37/D37*100)</f>
        <v>96.76906674600814</v>
      </c>
    </row>
    <row r="38" spans="1:6" ht="15">
      <c r="A38" s="186">
        <v>31</v>
      </c>
      <c r="B38" s="192" t="s">
        <v>23</v>
      </c>
      <c r="C38" s="192"/>
      <c r="D38" s="56">
        <f>SUM(D39+D41+D43)</f>
        <v>1814000</v>
      </c>
      <c r="E38" s="56">
        <f>SUM(E39+E41+E43)</f>
        <v>1644952</v>
      </c>
      <c r="F38" s="411">
        <f aca="true" t="shared" si="1" ref="F38:F71">AVERAGE(E38/D38*100)</f>
        <v>90.68092613009922</v>
      </c>
    </row>
    <row r="39" spans="1:6" ht="15">
      <c r="A39" s="207">
        <v>311</v>
      </c>
      <c r="B39" s="188" t="s">
        <v>94</v>
      </c>
      <c r="C39" s="208"/>
      <c r="D39" s="56">
        <f>SUM(D40)</f>
        <v>1470000</v>
      </c>
      <c r="E39" s="56">
        <f>SUM(E40)</f>
        <v>1369429</v>
      </c>
      <c r="F39" s="411">
        <f t="shared" si="1"/>
        <v>93.15843537414966</v>
      </c>
    </row>
    <row r="40" spans="1:6" ht="15">
      <c r="A40" s="207">
        <v>3111</v>
      </c>
      <c r="B40" s="183" t="s">
        <v>387</v>
      </c>
      <c r="C40" s="312"/>
      <c r="D40" s="56">
        <v>1470000</v>
      </c>
      <c r="E40" s="56">
        <v>1369429</v>
      </c>
      <c r="F40" s="411">
        <f t="shared" si="1"/>
        <v>93.15843537414966</v>
      </c>
    </row>
    <row r="41" spans="1:6" ht="15">
      <c r="A41" s="186">
        <v>312</v>
      </c>
      <c r="B41" s="182" t="s">
        <v>24</v>
      </c>
      <c r="C41" s="182"/>
      <c r="D41" s="56">
        <f>SUM(D42)</f>
        <v>105000</v>
      </c>
      <c r="E41" s="56">
        <f>SUM(E42)</f>
        <v>56400</v>
      </c>
      <c r="F41" s="411">
        <f t="shared" si="1"/>
        <v>53.714285714285715</v>
      </c>
    </row>
    <row r="42" spans="1:6" ht="15">
      <c r="A42" s="186">
        <v>3121</v>
      </c>
      <c r="B42" s="182" t="s">
        <v>24</v>
      </c>
      <c r="C42" s="182"/>
      <c r="D42" s="56">
        <v>105000</v>
      </c>
      <c r="E42" s="56">
        <v>56400</v>
      </c>
      <c r="F42" s="411">
        <f t="shared" si="1"/>
        <v>53.714285714285715</v>
      </c>
    </row>
    <row r="43" spans="1:6" ht="15">
      <c r="A43" s="186">
        <v>313</v>
      </c>
      <c r="B43" s="187" t="s">
        <v>47</v>
      </c>
      <c r="C43" s="187"/>
      <c r="D43" s="56">
        <f>SUM(D44+D45)</f>
        <v>239000</v>
      </c>
      <c r="E43" s="56">
        <f>SUM(E44+E45)</f>
        <v>219123</v>
      </c>
      <c r="F43" s="411">
        <f t="shared" si="1"/>
        <v>91.68326359832636</v>
      </c>
    </row>
    <row r="44" spans="1:6" ht="15">
      <c r="A44" s="186">
        <v>3132</v>
      </c>
      <c r="B44" s="187" t="s">
        <v>680</v>
      </c>
      <c r="C44" s="187"/>
      <c r="D44" s="56">
        <v>238000</v>
      </c>
      <c r="E44" s="56">
        <v>218862</v>
      </c>
      <c r="F44" s="411">
        <f t="shared" si="1"/>
        <v>91.95882352941176</v>
      </c>
    </row>
    <row r="45" spans="1:6" ht="15">
      <c r="A45" s="186">
        <v>3133</v>
      </c>
      <c r="B45" s="187" t="s">
        <v>681</v>
      </c>
      <c r="C45" s="187"/>
      <c r="D45" s="56">
        <v>1000</v>
      </c>
      <c r="E45" s="56">
        <v>261</v>
      </c>
      <c r="F45" s="411">
        <f t="shared" si="1"/>
        <v>26.1</v>
      </c>
    </row>
    <row r="46" spans="1:6" ht="15">
      <c r="A46" s="186">
        <v>32</v>
      </c>
      <c r="B46" s="187" t="s">
        <v>46</v>
      </c>
      <c r="C46" s="187"/>
      <c r="D46" s="189">
        <f>SUM(D47+D51+D56+D66+D68)</f>
        <v>5711000</v>
      </c>
      <c r="E46" s="189">
        <f>SUM(E47+E51+E56+E66+E68)</f>
        <v>5543926</v>
      </c>
      <c r="F46" s="411">
        <f t="shared" si="1"/>
        <v>97.07452285063913</v>
      </c>
    </row>
    <row r="47" spans="1:6" ht="15">
      <c r="A47" s="186">
        <v>321</v>
      </c>
      <c r="B47" s="187" t="s">
        <v>26</v>
      </c>
      <c r="C47" s="187"/>
      <c r="D47" s="189">
        <f>SUM(D48+D49+D50)</f>
        <v>54000</v>
      </c>
      <c r="E47" s="189">
        <f>SUM(E48+E49+E50)</f>
        <v>24423</v>
      </c>
      <c r="F47" s="411">
        <f t="shared" si="1"/>
        <v>45.227777777777774</v>
      </c>
    </row>
    <row r="48" spans="1:6" ht="15">
      <c r="A48" s="186">
        <v>3211</v>
      </c>
      <c r="B48" s="187" t="s">
        <v>386</v>
      </c>
      <c r="C48" s="187"/>
      <c r="D48" s="189">
        <v>14000</v>
      </c>
      <c r="E48" s="189">
        <v>6160</v>
      </c>
      <c r="F48" s="411">
        <f t="shared" si="1"/>
        <v>44</v>
      </c>
    </row>
    <row r="49" spans="1:6" ht="15">
      <c r="A49" s="186">
        <v>3212</v>
      </c>
      <c r="B49" s="187" t="s">
        <v>682</v>
      </c>
      <c r="C49" s="187"/>
      <c r="D49" s="189">
        <v>10000</v>
      </c>
      <c r="E49" s="189">
        <v>8400</v>
      </c>
      <c r="F49" s="411">
        <f t="shared" si="1"/>
        <v>84</v>
      </c>
    </row>
    <row r="50" spans="1:6" ht="15">
      <c r="A50" s="186">
        <v>3213</v>
      </c>
      <c r="B50" s="187" t="s">
        <v>99</v>
      </c>
      <c r="C50" s="187"/>
      <c r="D50" s="56">
        <v>30000</v>
      </c>
      <c r="E50" s="56">
        <v>9863</v>
      </c>
      <c r="F50" s="411">
        <f t="shared" si="1"/>
        <v>32.876666666666665</v>
      </c>
    </row>
    <row r="51" spans="1:6" ht="15">
      <c r="A51" s="186">
        <v>322</v>
      </c>
      <c r="B51" s="187" t="s">
        <v>27</v>
      </c>
      <c r="C51" s="187"/>
      <c r="D51" s="189">
        <f>SUM(D52+D53+D54+D55)</f>
        <v>1080000</v>
      </c>
      <c r="E51" s="189">
        <f>SUM(E52+E53+E54+E55)</f>
        <v>781923</v>
      </c>
      <c r="F51" s="411">
        <f t="shared" si="1"/>
        <v>72.40027777777777</v>
      </c>
    </row>
    <row r="52" spans="1:6" ht="15">
      <c r="A52" s="186">
        <v>3221</v>
      </c>
      <c r="B52" s="187" t="s">
        <v>683</v>
      </c>
      <c r="C52" s="187"/>
      <c r="D52" s="56">
        <v>100000</v>
      </c>
      <c r="E52" s="56">
        <v>100546</v>
      </c>
      <c r="F52" s="411">
        <f t="shared" si="1"/>
        <v>100.546</v>
      </c>
    </row>
    <row r="53" spans="1:6" ht="15">
      <c r="A53" s="186">
        <v>3223</v>
      </c>
      <c r="B53" s="187" t="s">
        <v>95</v>
      </c>
      <c r="C53" s="187"/>
      <c r="D53" s="189">
        <v>655000</v>
      </c>
      <c r="E53" s="189">
        <v>627362</v>
      </c>
      <c r="F53" s="411">
        <f t="shared" si="1"/>
        <v>95.78045801526717</v>
      </c>
    </row>
    <row r="54" spans="1:6" ht="15">
      <c r="A54" s="186">
        <v>3224</v>
      </c>
      <c r="B54" s="187" t="s">
        <v>684</v>
      </c>
      <c r="C54" s="187"/>
      <c r="D54" s="56">
        <v>305000</v>
      </c>
      <c r="E54" s="56">
        <v>34872</v>
      </c>
      <c r="F54" s="411">
        <f t="shared" si="1"/>
        <v>11.43344262295082</v>
      </c>
    </row>
    <row r="55" spans="1:6" ht="15">
      <c r="A55" s="186">
        <v>3225</v>
      </c>
      <c r="B55" s="187" t="s">
        <v>396</v>
      </c>
      <c r="C55" s="187"/>
      <c r="D55" s="56">
        <v>20000</v>
      </c>
      <c r="E55" s="56">
        <v>19143</v>
      </c>
      <c r="F55" s="411">
        <f t="shared" si="1"/>
        <v>95.71499999999999</v>
      </c>
    </row>
    <row r="56" spans="1:6" ht="15">
      <c r="A56" s="186">
        <v>323</v>
      </c>
      <c r="B56" s="187" t="s">
        <v>28</v>
      </c>
      <c r="C56" s="187"/>
      <c r="D56" s="189">
        <f>SUM(D57+D58+D59+D60+D61+D62+D63+D64+D65)</f>
        <v>3757000</v>
      </c>
      <c r="E56" s="189">
        <f>SUM(E57+E58+E59+E60+E61+E62+E63+E64+E65)</f>
        <v>3960316</v>
      </c>
      <c r="F56" s="411">
        <f t="shared" si="1"/>
        <v>105.41165823795582</v>
      </c>
    </row>
    <row r="57" spans="1:6" ht="15">
      <c r="A57" s="186">
        <v>3231</v>
      </c>
      <c r="B57" s="187" t="s">
        <v>100</v>
      </c>
      <c r="C57" s="187"/>
      <c r="D57" s="56">
        <v>195300</v>
      </c>
      <c r="E57" s="56">
        <v>190631</v>
      </c>
      <c r="F57" s="411">
        <f t="shared" si="1"/>
        <v>97.60931899641577</v>
      </c>
    </row>
    <row r="58" spans="1:6" ht="15">
      <c r="A58" s="186">
        <v>3232</v>
      </c>
      <c r="B58" s="187" t="s">
        <v>101</v>
      </c>
      <c r="C58" s="187"/>
      <c r="D58" s="56">
        <v>1177000</v>
      </c>
      <c r="E58" s="56">
        <v>1326488</v>
      </c>
      <c r="F58" s="411">
        <f t="shared" si="1"/>
        <v>112.70076465590483</v>
      </c>
    </row>
    <row r="59" spans="1:6" ht="15">
      <c r="A59" s="186">
        <v>3233</v>
      </c>
      <c r="B59" s="187" t="s">
        <v>98</v>
      </c>
      <c r="C59" s="187"/>
      <c r="D59" s="189">
        <v>38000</v>
      </c>
      <c r="E59" s="189">
        <v>33695</v>
      </c>
      <c r="F59" s="411">
        <f t="shared" si="1"/>
        <v>88.67105263157895</v>
      </c>
    </row>
    <row r="60" spans="1:6" ht="15">
      <c r="A60" s="186">
        <v>3234</v>
      </c>
      <c r="B60" s="187" t="s">
        <v>685</v>
      </c>
      <c r="C60" s="187"/>
      <c r="D60" s="56">
        <v>1592700</v>
      </c>
      <c r="E60" s="56">
        <v>1690963</v>
      </c>
      <c r="F60" s="411">
        <f t="shared" si="1"/>
        <v>106.16958623720724</v>
      </c>
    </row>
    <row r="61" spans="1:6" ht="15">
      <c r="A61" s="186">
        <v>3235</v>
      </c>
      <c r="B61" s="187" t="s">
        <v>244</v>
      </c>
      <c r="C61" s="187"/>
      <c r="D61" s="56">
        <v>123000</v>
      </c>
      <c r="E61" s="56">
        <v>123880</v>
      </c>
      <c r="F61" s="411">
        <f t="shared" si="1"/>
        <v>100.71544715447153</v>
      </c>
    </row>
    <row r="62" spans="1:6" ht="15">
      <c r="A62" s="186">
        <v>3236</v>
      </c>
      <c r="B62" s="48" t="s">
        <v>397</v>
      </c>
      <c r="C62" s="48"/>
      <c r="D62" s="56">
        <v>5000</v>
      </c>
      <c r="E62" s="56">
        <v>5158</v>
      </c>
      <c r="F62" s="411">
        <f t="shared" si="1"/>
        <v>103.16000000000001</v>
      </c>
    </row>
    <row r="63" spans="1:6" ht="15">
      <c r="A63" s="186">
        <v>3237</v>
      </c>
      <c r="B63" s="187" t="s">
        <v>102</v>
      </c>
      <c r="C63" s="187"/>
      <c r="D63" s="56">
        <v>487000</v>
      </c>
      <c r="E63" s="56">
        <v>449995</v>
      </c>
      <c r="F63" s="411">
        <f t="shared" si="1"/>
        <v>92.40143737166323</v>
      </c>
    </row>
    <row r="64" spans="1:6" ht="15">
      <c r="A64" s="186">
        <v>3238</v>
      </c>
      <c r="B64" s="187" t="s">
        <v>686</v>
      </c>
      <c r="C64" s="187"/>
      <c r="D64" s="56">
        <v>95000</v>
      </c>
      <c r="E64" s="56">
        <v>94608</v>
      </c>
      <c r="F64" s="411">
        <f t="shared" si="1"/>
        <v>99.58736842105263</v>
      </c>
    </row>
    <row r="65" spans="1:6" ht="15">
      <c r="A65" s="186">
        <v>3239</v>
      </c>
      <c r="B65" s="187" t="s">
        <v>687</v>
      </c>
      <c r="C65" s="187"/>
      <c r="D65" s="56">
        <v>44000</v>
      </c>
      <c r="E65" s="56">
        <v>44898</v>
      </c>
      <c r="F65" s="411">
        <f t="shared" si="1"/>
        <v>102.04090909090908</v>
      </c>
    </row>
    <row r="66" spans="1:6" ht="15">
      <c r="A66" s="191">
        <v>324</v>
      </c>
      <c r="B66" s="192" t="s">
        <v>242</v>
      </c>
      <c r="C66" s="192"/>
      <c r="D66" s="56">
        <f>SUM(D67)</f>
        <v>10000</v>
      </c>
      <c r="E66" s="56">
        <f>SUM(E67)</f>
        <v>18434</v>
      </c>
      <c r="F66" s="411">
        <f t="shared" si="1"/>
        <v>184.34</v>
      </c>
    </row>
    <row r="67" spans="1:6" ht="15">
      <c r="A67" s="191">
        <v>3241</v>
      </c>
      <c r="B67" s="192" t="s">
        <v>242</v>
      </c>
      <c r="C67" s="192"/>
      <c r="D67" s="56">
        <v>10000</v>
      </c>
      <c r="E67" s="56">
        <v>18434</v>
      </c>
      <c r="F67" s="411">
        <f t="shared" si="1"/>
        <v>184.34</v>
      </c>
    </row>
    <row r="68" spans="1:6" ht="15">
      <c r="A68" s="191">
        <v>329</v>
      </c>
      <c r="B68" s="192" t="s">
        <v>29</v>
      </c>
      <c r="C68" s="192"/>
      <c r="D68" s="189">
        <f>SUM(D69+D70+D71)</f>
        <v>810000</v>
      </c>
      <c r="E68" s="189">
        <f>SUM(E69+E70+E71)</f>
        <v>758830</v>
      </c>
      <c r="F68" s="411">
        <f t="shared" si="1"/>
        <v>93.68271604938272</v>
      </c>
    </row>
    <row r="69" spans="1:6" ht="15">
      <c r="A69" s="191">
        <v>3294</v>
      </c>
      <c r="B69" s="192" t="s">
        <v>688</v>
      </c>
      <c r="C69" s="192"/>
      <c r="D69" s="56">
        <v>35000</v>
      </c>
      <c r="E69" s="56">
        <v>34601</v>
      </c>
      <c r="F69" s="411">
        <f t="shared" si="1"/>
        <v>98.86</v>
      </c>
    </row>
    <row r="70" spans="1:6" ht="15">
      <c r="A70" s="186">
        <v>3295</v>
      </c>
      <c r="B70" s="187" t="s">
        <v>400</v>
      </c>
      <c r="C70" s="187"/>
      <c r="D70" s="56">
        <v>5000</v>
      </c>
      <c r="E70" s="56">
        <v>7535</v>
      </c>
      <c r="F70" s="411">
        <f t="shared" si="1"/>
        <v>150.7</v>
      </c>
    </row>
    <row r="71" spans="1:6" ht="15">
      <c r="A71" s="186">
        <v>3299</v>
      </c>
      <c r="B71" s="187" t="s">
        <v>29</v>
      </c>
      <c r="C71" s="187"/>
      <c r="D71" s="189">
        <v>770000</v>
      </c>
      <c r="E71" s="189">
        <v>716694</v>
      </c>
      <c r="F71" s="411">
        <f t="shared" si="1"/>
        <v>93.07714285714286</v>
      </c>
    </row>
    <row r="72" spans="1:6" ht="15">
      <c r="A72" s="186">
        <v>34</v>
      </c>
      <c r="B72" s="187" t="s">
        <v>48</v>
      </c>
      <c r="C72" s="187"/>
      <c r="D72" s="189">
        <f>SUM(D73)</f>
        <v>123000</v>
      </c>
      <c r="E72" s="189">
        <f>SUM(E73)</f>
        <v>140665</v>
      </c>
      <c r="F72" s="411">
        <f>AVERAGE(E72/D72*100)</f>
        <v>114.36178861788618</v>
      </c>
    </row>
    <row r="73" spans="1:6" ht="15">
      <c r="A73" s="186">
        <v>343</v>
      </c>
      <c r="B73" s="187" t="s">
        <v>31</v>
      </c>
      <c r="C73" s="187"/>
      <c r="D73" s="61">
        <f>SUM(D74+D75+D76)</f>
        <v>123000</v>
      </c>
      <c r="E73" s="61">
        <f>SUM(E74+E75+E76)</f>
        <v>140665</v>
      </c>
      <c r="F73" s="411">
        <f>AVERAGE(E73/D73*100)</f>
        <v>114.36178861788618</v>
      </c>
    </row>
    <row r="74" spans="1:6" ht="15">
      <c r="A74" s="186">
        <v>3431</v>
      </c>
      <c r="B74" s="187" t="s">
        <v>103</v>
      </c>
      <c r="C74" s="187"/>
      <c r="D74" s="56">
        <v>108000</v>
      </c>
      <c r="E74" s="56">
        <v>123665</v>
      </c>
      <c r="F74" s="411">
        <f>AVERAGE(E74/D74*100)</f>
        <v>114.50462962962963</v>
      </c>
    </row>
    <row r="75" spans="1:6" ht="15">
      <c r="A75" s="186">
        <v>3433</v>
      </c>
      <c r="B75" s="187" t="s">
        <v>401</v>
      </c>
      <c r="C75" s="187"/>
      <c r="D75" s="56">
        <v>2000</v>
      </c>
      <c r="E75" s="56">
        <v>2118</v>
      </c>
      <c r="F75" s="411">
        <f>AVERAGE(E75/D75*100)</f>
        <v>105.89999999999999</v>
      </c>
    </row>
    <row r="76" spans="1:6" ht="15">
      <c r="A76" s="186">
        <v>3434</v>
      </c>
      <c r="B76" s="187" t="s">
        <v>249</v>
      </c>
      <c r="C76" s="187"/>
      <c r="D76" s="56">
        <v>13000</v>
      </c>
      <c r="E76" s="56">
        <v>14882</v>
      </c>
      <c r="F76" s="411">
        <f>AVERAGE(E76/D76*100)</f>
        <v>114.47692307692307</v>
      </c>
    </row>
    <row r="77" spans="1:6" ht="15">
      <c r="A77" s="47">
        <v>36</v>
      </c>
      <c r="B77" s="48" t="s">
        <v>689</v>
      </c>
      <c r="C77" s="48"/>
      <c r="D77" s="56">
        <f>SUM(D78)</f>
        <v>730000</v>
      </c>
      <c r="E77" s="56">
        <f>SUM(E78)</f>
        <v>716988</v>
      </c>
      <c r="F77" s="411">
        <f aca="true" t="shared" si="2" ref="F77:F109">AVERAGE(E77/D77*100)</f>
        <v>98.21753424657534</v>
      </c>
    </row>
    <row r="78" spans="1:6" ht="15">
      <c r="A78" s="47">
        <v>363</v>
      </c>
      <c r="B78" s="48" t="s">
        <v>690</v>
      </c>
      <c r="C78" s="48"/>
      <c r="D78" s="56">
        <f>SUM(D79)</f>
        <v>730000</v>
      </c>
      <c r="E78" s="56">
        <f>SUM(E79)</f>
        <v>716988</v>
      </c>
      <c r="F78" s="411">
        <f t="shared" si="2"/>
        <v>98.21753424657534</v>
      </c>
    </row>
    <row r="79" spans="1:6" ht="15">
      <c r="A79" s="47">
        <v>3631</v>
      </c>
      <c r="B79" s="48" t="s">
        <v>104</v>
      </c>
      <c r="C79" s="48"/>
      <c r="D79" s="78">
        <v>730000</v>
      </c>
      <c r="E79" s="78">
        <v>716988</v>
      </c>
      <c r="F79" s="411">
        <f t="shared" si="2"/>
        <v>98.21753424657534</v>
      </c>
    </row>
    <row r="80" spans="1:6" ht="15">
      <c r="A80" s="47">
        <v>37</v>
      </c>
      <c r="B80" s="48" t="s">
        <v>691</v>
      </c>
      <c r="C80" s="48"/>
      <c r="D80" s="56">
        <f>SUM(D81)</f>
        <v>495000</v>
      </c>
      <c r="E80" s="56">
        <f>SUM(E81)</f>
        <v>497531</v>
      </c>
      <c r="F80" s="411">
        <f t="shared" si="2"/>
        <v>100.51131313131314</v>
      </c>
    </row>
    <row r="81" spans="1:6" ht="15">
      <c r="A81" s="47">
        <v>372</v>
      </c>
      <c r="B81" s="48" t="s">
        <v>692</v>
      </c>
      <c r="C81" s="48"/>
      <c r="D81" s="56">
        <f>SUM(D82)</f>
        <v>495000</v>
      </c>
      <c r="E81" s="56">
        <f>SUM(E82)</f>
        <v>497531</v>
      </c>
      <c r="F81" s="411">
        <f t="shared" si="2"/>
        <v>100.51131313131314</v>
      </c>
    </row>
    <row r="82" spans="1:6" ht="15">
      <c r="A82" s="47">
        <v>3721</v>
      </c>
      <c r="B82" s="48" t="s">
        <v>105</v>
      </c>
      <c r="C82" s="48"/>
      <c r="D82" s="61">
        <v>495000</v>
      </c>
      <c r="E82" s="61">
        <v>497531</v>
      </c>
      <c r="F82" s="411">
        <f t="shared" si="2"/>
        <v>100.51131313131314</v>
      </c>
    </row>
    <row r="83" spans="1:6" ht="15">
      <c r="A83" s="47">
        <v>38</v>
      </c>
      <c r="B83" s="48" t="s">
        <v>693</v>
      </c>
      <c r="C83" s="48"/>
      <c r="D83" s="56">
        <f>SUM(D84)</f>
        <v>1210000</v>
      </c>
      <c r="E83" s="56">
        <f>SUM(E84)</f>
        <v>1213163</v>
      </c>
      <c r="F83" s="411">
        <f t="shared" si="2"/>
        <v>100.26140495867767</v>
      </c>
    </row>
    <row r="84" spans="1:6" ht="15">
      <c r="A84" s="47">
        <v>381</v>
      </c>
      <c r="B84" s="48" t="s">
        <v>34</v>
      </c>
      <c r="C84" s="48"/>
      <c r="D84" s="189">
        <f>SUM(D85)</f>
        <v>1210000</v>
      </c>
      <c r="E84" s="189">
        <f>SUM(E85)</f>
        <v>1213163</v>
      </c>
      <c r="F84" s="411">
        <f t="shared" si="2"/>
        <v>100.26140495867767</v>
      </c>
    </row>
    <row r="85" spans="1:6" ht="15">
      <c r="A85" s="47">
        <v>3811</v>
      </c>
      <c r="B85" s="48" t="s">
        <v>383</v>
      </c>
      <c r="C85" s="48"/>
      <c r="D85" s="189">
        <v>1210000</v>
      </c>
      <c r="E85" s="189">
        <v>1213163</v>
      </c>
      <c r="F85" s="411">
        <f t="shared" si="2"/>
        <v>100.26140495867767</v>
      </c>
    </row>
    <row r="86" spans="1:6" ht="15">
      <c r="A86" s="70">
        <v>4</v>
      </c>
      <c r="B86" s="135" t="s">
        <v>5</v>
      </c>
      <c r="C86" s="135"/>
      <c r="D86" s="417">
        <f>SUM(D87+D93+D107)</f>
        <v>8473000</v>
      </c>
      <c r="E86" s="417">
        <f>SUM(E87+E93+E107)</f>
        <v>5233638</v>
      </c>
      <c r="F86" s="415">
        <f t="shared" si="2"/>
        <v>61.76841732562257</v>
      </c>
    </row>
    <row r="87" spans="1:6" ht="15">
      <c r="A87" s="47">
        <v>41</v>
      </c>
      <c r="B87" s="48" t="s">
        <v>85</v>
      </c>
      <c r="C87" s="416"/>
      <c r="D87" s="56">
        <f>SUM(D88+D90)</f>
        <v>535000</v>
      </c>
      <c r="E87" s="56">
        <f>SUM(E88+E90)</f>
        <v>661876</v>
      </c>
      <c r="F87" s="411">
        <f t="shared" si="2"/>
        <v>123.71514018691589</v>
      </c>
    </row>
    <row r="88" spans="1:6" ht="15">
      <c r="A88" s="47">
        <v>411</v>
      </c>
      <c r="B88" s="48" t="s">
        <v>309</v>
      </c>
      <c r="C88" s="48"/>
      <c r="D88" s="56">
        <v>165000</v>
      </c>
      <c r="E88" s="56">
        <f>SUM(E89)</f>
        <v>162494</v>
      </c>
      <c r="F88" s="411">
        <f t="shared" si="2"/>
        <v>98.48121212121212</v>
      </c>
    </row>
    <row r="89" spans="1:6" ht="15">
      <c r="A89" s="47">
        <v>4111</v>
      </c>
      <c r="B89" s="48" t="s">
        <v>694</v>
      </c>
      <c r="C89" s="48"/>
      <c r="D89" s="56">
        <v>165000</v>
      </c>
      <c r="E89" s="56">
        <v>162494</v>
      </c>
      <c r="F89" s="411">
        <f t="shared" si="2"/>
        <v>98.48121212121212</v>
      </c>
    </row>
    <row r="90" spans="1:6" ht="15">
      <c r="A90" s="418">
        <v>412</v>
      </c>
      <c r="B90" s="50" t="s">
        <v>217</v>
      </c>
      <c r="C90" s="48"/>
      <c r="D90" s="56">
        <v>370000</v>
      </c>
      <c r="E90" s="56">
        <f>SUM(E91+E92)</f>
        <v>499382</v>
      </c>
      <c r="F90" s="411">
        <f t="shared" si="2"/>
        <v>134.9681081081081</v>
      </c>
    </row>
    <row r="91" spans="1:6" ht="15">
      <c r="A91" s="418">
        <v>4124</v>
      </c>
      <c r="B91" s="50" t="s">
        <v>711</v>
      </c>
      <c r="C91" s="48"/>
      <c r="D91" s="56">
        <v>120000</v>
      </c>
      <c r="E91" s="56">
        <v>101250</v>
      </c>
      <c r="F91" s="431"/>
    </row>
    <row r="92" spans="1:6" ht="15">
      <c r="A92" s="418">
        <v>4126</v>
      </c>
      <c r="B92" s="50" t="s">
        <v>198</v>
      </c>
      <c r="C92" s="48"/>
      <c r="D92" s="56">
        <v>250000</v>
      </c>
      <c r="E92" s="56">
        <v>398132</v>
      </c>
      <c r="F92" s="411">
        <f t="shared" si="2"/>
        <v>159.2528</v>
      </c>
    </row>
    <row r="93" spans="1:6" ht="15">
      <c r="A93" s="47">
        <v>42</v>
      </c>
      <c r="B93" s="48" t="s">
        <v>36</v>
      </c>
      <c r="C93" s="48"/>
      <c r="D93" s="56">
        <f>SUM(D94+D98+D101+D103)</f>
        <v>7433000</v>
      </c>
      <c r="E93" s="56">
        <f>SUM(E94+E98+E101+E103)</f>
        <v>3553272</v>
      </c>
      <c r="F93" s="411">
        <f t="shared" si="2"/>
        <v>47.8040091483923</v>
      </c>
    </row>
    <row r="94" spans="1:6" ht="15">
      <c r="A94" s="47">
        <v>421</v>
      </c>
      <c r="B94" s="48" t="s">
        <v>37</v>
      </c>
      <c r="C94" s="48"/>
      <c r="D94" s="56">
        <v>6466000</v>
      </c>
      <c r="E94" s="56">
        <f>SUM(E95+E96+E97)</f>
        <v>2816979</v>
      </c>
      <c r="F94" s="411">
        <f t="shared" si="2"/>
        <v>43.56602227033714</v>
      </c>
    </row>
    <row r="95" spans="1:6" ht="15">
      <c r="A95" s="418">
        <v>4212</v>
      </c>
      <c r="B95" s="49" t="s">
        <v>215</v>
      </c>
      <c r="C95" s="49"/>
      <c r="D95" s="56">
        <v>1250000</v>
      </c>
      <c r="E95" s="56">
        <v>0</v>
      </c>
      <c r="F95" s="411">
        <f t="shared" si="2"/>
        <v>0</v>
      </c>
    </row>
    <row r="96" spans="1:6" ht="15">
      <c r="A96" s="418">
        <v>4213</v>
      </c>
      <c r="B96" s="49" t="s">
        <v>214</v>
      </c>
      <c r="C96" s="49"/>
      <c r="D96" s="56">
        <v>810000</v>
      </c>
      <c r="E96" s="56">
        <v>469634</v>
      </c>
      <c r="F96" s="411">
        <f t="shared" si="2"/>
        <v>57.9795061728395</v>
      </c>
    </row>
    <row r="97" spans="1:6" ht="15">
      <c r="A97" s="47">
        <v>4214</v>
      </c>
      <c r="B97" s="48" t="s">
        <v>293</v>
      </c>
      <c r="C97" s="48"/>
      <c r="D97" s="56">
        <v>4406000</v>
      </c>
      <c r="E97" s="56">
        <v>2347345</v>
      </c>
      <c r="F97" s="411">
        <f t="shared" si="2"/>
        <v>53.27610077167498</v>
      </c>
    </row>
    <row r="98" spans="1:6" ht="15">
      <c r="A98" s="47">
        <v>422</v>
      </c>
      <c r="B98" s="48" t="s">
        <v>38</v>
      </c>
      <c r="C98" s="48"/>
      <c r="D98" s="56">
        <f>SUM(D99+D100)</f>
        <v>368000</v>
      </c>
      <c r="E98" s="56">
        <f>SUM(E99+E100)</f>
        <v>356043</v>
      </c>
      <c r="F98" s="411">
        <f t="shared" si="2"/>
        <v>96.7508152173913</v>
      </c>
    </row>
    <row r="99" spans="1:6" ht="15">
      <c r="A99" s="47">
        <v>4221</v>
      </c>
      <c r="B99" s="48" t="s">
        <v>159</v>
      </c>
      <c r="C99" s="48"/>
      <c r="D99" s="56">
        <v>11000</v>
      </c>
      <c r="E99" s="56">
        <v>9100</v>
      </c>
      <c r="F99" s="411">
        <f t="shared" si="2"/>
        <v>82.72727272727273</v>
      </c>
    </row>
    <row r="100" spans="1:6" ht="15">
      <c r="A100" s="47">
        <v>4227</v>
      </c>
      <c r="B100" s="48" t="s">
        <v>153</v>
      </c>
      <c r="C100" s="48"/>
      <c r="D100" s="56">
        <v>357000</v>
      </c>
      <c r="E100" s="56">
        <v>346943</v>
      </c>
      <c r="F100" s="411">
        <f t="shared" si="2"/>
        <v>97.1829131652661</v>
      </c>
    </row>
    <row r="101" spans="1:6" ht="15">
      <c r="A101" s="47">
        <v>424</v>
      </c>
      <c r="B101" s="48" t="s">
        <v>695</v>
      </c>
      <c r="C101" s="48"/>
      <c r="D101" s="56">
        <v>24000</v>
      </c>
      <c r="E101" s="56">
        <f>SUM(E102)</f>
        <v>24000</v>
      </c>
      <c r="F101" s="411">
        <f t="shared" si="2"/>
        <v>100</v>
      </c>
    </row>
    <row r="102" spans="1:6" ht="15">
      <c r="A102" s="47">
        <v>4241</v>
      </c>
      <c r="B102" s="48" t="s">
        <v>696</v>
      </c>
      <c r="C102" s="48"/>
      <c r="D102" s="56">
        <v>24000</v>
      </c>
      <c r="E102" s="56">
        <v>24000</v>
      </c>
      <c r="F102" s="411">
        <f t="shared" si="2"/>
        <v>100</v>
      </c>
    </row>
    <row r="103" spans="1:6" ht="15">
      <c r="A103" s="47">
        <v>426</v>
      </c>
      <c r="B103" s="48" t="s">
        <v>40</v>
      </c>
      <c r="C103" s="48"/>
      <c r="D103" s="56">
        <v>575000</v>
      </c>
      <c r="E103" s="56">
        <f>SUM(E104+E105+E106)</f>
        <v>356250</v>
      </c>
      <c r="F103" s="411">
        <f t="shared" si="2"/>
        <v>61.95652173913043</v>
      </c>
    </row>
    <row r="104" spans="1:6" ht="15">
      <c r="A104" s="47">
        <v>4262</v>
      </c>
      <c r="B104" s="48" t="s">
        <v>697</v>
      </c>
      <c r="C104" s="48"/>
      <c r="D104" s="56">
        <v>30000</v>
      </c>
      <c r="E104" s="56">
        <v>0</v>
      </c>
      <c r="F104" s="411">
        <f t="shared" si="2"/>
        <v>0</v>
      </c>
    </row>
    <row r="105" spans="1:6" ht="15">
      <c r="A105" s="47">
        <v>4263</v>
      </c>
      <c r="B105" s="48" t="s">
        <v>389</v>
      </c>
      <c r="C105" s="48"/>
      <c r="D105" s="56">
        <v>280000</v>
      </c>
      <c r="E105" s="56">
        <v>190000</v>
      </c>
      <c r="F105" s="411">
        <f t="shared" si="2"/>
        <v>67.85714285714286</v>
      </c>
    </row>
    <row r="106" spans="1:6" ht="15">
      <c r="A106" s="47">
        <v>4264</v>
      </c>
      <c r="B106" s="48" t="s">
        <v>388</v>
      </c>
      <c r="C106" s="48"/>
      <c r="D106" s="56">
        <v>265000</v>
      </c>
      <c r="E106" s="56">
        <v>166250</v>
      </c>
      <c r="F106" s="431">
        <f t="shared" si="2"/>
        <v>62.735849056603776</v>
      </c>
    </row>
    <row r="107" spans="1:6" ht="15">
      <c r="A107" s="47">
        <v>45</v>
      </c>
      <c r="B107" s="48" t="s">
        <v>698</v>
      </c>
      <c r="C107" s="48"/>
      <c r="D107" s="56">
        <v>505000</v>
      </c>
      <c r="E107" s="56">
        <v>1018490</v>
      </c>
      <c r="F107" s="411">
        <f t="shared" si="2"/>
        <v>201.68118811881186</v>
      </c>
    </row>
    <row r="108" spans="1:6" ht="15">
      <c r="A108" s="47">
        <v>451</v>
      </c>
      <c r="B108" s="48" t="s">
        <v>295</v>
      </c>
      <c r="C108" s="48"/>
      <c r="D108" s="56">
        <v>505000</v>
      </c>
      <c r="E108" s="56">
        <v>1018490</v>
      </c>
      <c r="F108" s="411">
        <f t="shared" si="2"/>
        <v>201.68118811881186</v>
      </c>
    </row>
    <row r="109" spans="1:6" ht="15">
      <c r="A109" s="47">
        <v>4511</v>
      </c>
      <c r="B109" s="48" t="s">
        <v>295</v>
      </c>
      <c r="C109" s="48"/>
      <c r="D109" s="56">
        <v>505000</v>
      </c>
      <c r="E109" s="56">
        <v>1018490</v>
      </c>
      <c r="F109" s="411">
        <f t="shared" si="2"/>
        <v>201.68118811881186</v>
      </c>
    </row>
  </sheetData>
  <sheetProtection/>
  <mergeCells count="4">
    <mergeCell ref="A13:C13"/>
    <mergeCell ref="A36:C36"/>
    <mergeCell ref="A5:F5"/>
    <mergeCell ref="A6:F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7"/>
  <sheetViews>
    <sheetView zoomScalePageLayoutView="0" workbookViewId="0" topLeftCell="A1">
      <selection activeCell="A1" sqref="A1:A3"/>
    </sheetView>
  </sheetViews>
  <sheetFormatPr defaultColWidth="9.140625" defaultRowHeight="15"/>
  <cols>
    <col min="1" max="1" width="77.00390625" style="0" customWidth="1"/>
    <col min="2" max="2" width="17.00390625" style="0" customWidth="1"/>
    <col min="3" max="3" width="16.7109375" style="0" customWidth="1"/>
    <col min="4" max="4" width="11.8515625" style="0" customWidth="1"/>
  </cols>
  <sheetData>
    <row r="1" ht="15">
      <c r="A1" s="435" t="s">
        <v>720</v>
      </c>
    </row>
    <row r="2" ht="15">
      <c r="A2" s="435" t="s">
        <v>721</v>
      </c>
    </row>
    <row r="3" ht="15">
      <c r="A3" s="435" t="s">
        <v>722</v>
      </c>
    </row>
    <row r="4" spans="1:4" ht="15">
      <c r="A4" s="485"/>
      <c r="B4" s="486"/>
      <c r="C4" s="486"/>
      <c r="D4" s="487"/>
    </row>
    <row r="5" spans="1:4" ht="15">
      <c r="A5" s="573" t="s">
        <v>719</v>
      </c>
      <c r="B5" s="574"/>
      <c r="C5" s="574"/>
      <c r="D5" s="575"/>
    </row>
    <row r="6" spans="1:5" ht="15">
      <c r="A6" s="573" t="s">
        <v>716</v>
      </c>
      <c r="B6" s="574"/>
      <c r="C6" s="574"/>
      <c r="D6" s="575"/>
      <c r="E6" s="469"/>
    </row>
    <row r="7" spans="1:4" ht="15.75" customHeight="1">
      <c r="A7" s="488"/>
      <c r="B7" s="489"/>
      <c r="C7" s="489"/>
      <c r="D7" s="490"/>
    </row>
    <row r="8" spans="1:4" ht="15">
      <c r="A8" s="419" t="s">
        <v>405</v>
      </c>
      <c r="B8" s="422" t="s">
        <v>286</v>
      </c>
      <c r="C8" s="422" t="s">
        <v>699</v>
      </c>
      <c r="D8" s="422" t="s">
        <v>712</v>
      </c>
    </row>
    <row r="9" spans="1:4" ht="15">
      <c r="A9" s="419"/>
      <c r="B9" s="419">
        <v>1</v>
      </c>
      <c r="C9" s="419">
        <v>2</v>
      </c>
      <c r="D9" s="419">
        <v>3</v>
      </c>
    </row>
    <row r="10" spans="1:4" ht="15">
      <c r="A10" s="420" t="s">
        <v>407</v>
      </c>
      <c r="B10" s="445">
        <f>SUM(B11+B13+B15+B17+B19+B23+B25+B27+B21)</f>
        <v>19439000</v>
      </c>
      <c r="C10" s="445">
        <f>SUM(C11+C13+C15+C17+C19+C23+C25+C27+C21)</f>
        <v>15820032</v>
      </c>
      <c r="D10" s="446">
        <f>AVERAGE(C10/B10*100)</f>
        <v>81.382951797932</v>
      </c>
    </row>
    <row r="11" spans="1:4" ht="15">
      <c r="A11" s="442" t="s">
        <v>408</v>
      </c>
      <c r="B11" s="447">
        <v>3650000</v>
      </c>
      <c r="C11" s="447">
        <v>3393826</v>
      </c>
      <c r="D11" s="448">
        <f>AVERAGE(C11/B11*100)</f>
        <v>92.98153424657534</v>
      </c>
    </row>
    <row r="12" spans="1:4" ht="15">
      <c r="A12" s="449"/>
      <c r="B12" s="450"/>
      <c r="C12" s="450"/>
      <c r="D12" s="451"/>
    </row>
    <row r="13" spans="1:4" ht="15">
      <c r="A13" s="444" t="s">
        <v>409</v>
      </c>
      <c r="B13" s="452">
        <v>300000</v>
      </c>
      <c r="C13" s="452">
        <v>284654</v>
      </c>
      <c r="D13" s="453">
        <f>AVERAGE(C13/B13*100)</f>
        <v>94.88466666666666</v>
      </c>
    </row>
    <row r="14" spans="1:4" ht="15">
      <c r="A14" s="454"/>
      <c r="B14" s="455"/>
      <c r="C14" s="455"/>
      <c r="D14" s="456"/>
    </row>
    <row r="15" spans="1:4" ht="15">
      <c r="A15" s="421" t="s">
        <v>410</v>
      </c>
      <c r="B15" s="457">
        <v>1515000</v>
      </c>
      <c r="C15" s="457">
        <v>1743005</v>
      </c>
      <c r="D15" s="458">
        <f>AVERAGE(C15/B15*100)</f>
        <v>115.04983498349834</v>
      </c>
    </row>
    <row r="16" spans="1:4" ht="15">
      <c r="A16" s="459"/>
      <c r="B16" s="460"/>
      <c r="C16" s="460"/>
      <c r="D16" s="461"/>
    </row>
    <row r="17" spans="1:4" ht="15">
      <c r="A17" s="444" t="s">
        <v>411</v>
      </c>
      <c r="B17" s="452">
        <v>500000</v>
      </c>
      <c r="C17" s="452">
        <v>1540640</v>
      </c>
      <c r="D17" s="453">
        <f>AVERAGE(C17/B17*100)</f>
        <v>308.128</v>
      </c>
    </row>
    <row r="18" spans="1:4" ht="15">
      <c r="A18" s="449"/>
      <c r="B18" s="450"/>
      <c r="C18" s="450"/>
      <c r="D18" s="451"/>
    </row>
    <row r="19" spans="1:4" ht="15">
      <c r="A19" s="444" t="s">
        <v>412</v>
      </c>
      <c r="B19" s="452">
        <v>7375000</v>
      </c>
      <c r="C19" s="452">
        <v>4221000</v>
      </c>
      <c r="D19" s="453">
        <f>AVERAGE(C19/B19*100)</f>
        <v>57.23389830508474</v>
      </c>
    </row>
    <row r="20" spans="1:4" ht="15">
      <c r="A20" s="449"/>
      <c r="B20" s="450"/>
      <c r="C20" s="450"/>
      <c r="D20" s="451"/>
    </row>
    <row r="21" spans="1:4" ht="15">
      <c r="A21" s="421" t="s">
        <v>413</v>
      </c>
      <c r="B21" s="457">
        <v>120000</v>
      </c>
      <c r="C21" s="457">
        <v>102875</v>
      </c>
      <c r="D21" s="458">
        <f>AVERAGE(C21/B21*100)</f>
        <v>85.72916666666667</v>
      </c>
    </row>
    <row r="22" spans="1:4" ht="15">
      <c r="A22" s="466"/>
      <c r="B22" s="467"/>
      <c r="C22" s="467"/>
      <c r="D22" s="468"/>
    </row>
    <row r="23" spans="1:4" ht="15">
      <c r="A23" s="444" t="s">
        <v>414</v>
      </c>
      <c r="B23" s="452">
        <v>2739000</v>
      </c>
      <c r="C23" s="452">
        <v>2627841</v>
      </c>
      <c r="D23" s="453">
        <f>AVERAGE(C23/B23*100)</f>
        <v>95.94162102957283</v>
      </c>
    </row>
    <row r="24" spans="1:4" ht="15">
      <c r="A24" s="449"/>
      <c r="B24" s="450"/>
      <c r="C24" s="450"/>
      <c r="D24" s="451"/>
    </row>
    <row r="25" spans="1:4" ht="15">
      <c r="A25" s="444" t="s">
        <v>415</v>
      </c>
      <c r="B25" s="452">
        <v>3035000</v>
      </c>
      <c r="C25" s="452">
        <v>1477797</v>
      </c>
      <c r="D25" s="453">
        <f>AVERAGE(C25/B25*100)</f>
        <v>48.69182866556837</v>
      </c>
    </row>
    <row r="26" spans="1:4" ht="15">
      <c r="A26" s="449"/>
      <c r="B26" s="450"/>
      <c r="C26" s="450"/>
      <c r="D26" s="451"/>
    </row>
    <row r="27" spans="1:4" ht="15">
      <c r="A27" s="443" t="s">
        <v>416</v>
      </c>
      <c r="B27" s="462">
        <v>205000</v>
      </c>
      <c r="C27" s="462">
        <v>428394</v>
      </c>
      <c r="D27" s="463">
        <f>AVERAGE(C27/B27*100)</f>
        <v>208.9726829268293</v>
      </c>
    </row>
  </sheetData>
  <sheetProtection/>
  <mergeCells count="2">
    <mergeCell ref="A6:D6"/>
    <mergeCell ref="A5:D5"/>
  </mergeCells>
  <printOptions/>
  <pageMargins left="1" right="1"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32"/>
  <sheetViews>
    <sheetView zoomScalePageLayoutView="0" workbookViewId="0" topLeftCell="A1">
      <selection activeCell="A1" sqref="A1:C3"/>
    </sheetView>
  </sheetViews>
  <sheetFormatPr defaultColWidth="9.140625" defaultRowHeight="15"/>
  <cols>
    <col min="7" max="7" width="6.57421875" style="0" customWidth="1"/>
    <col min="8" max="8" width="9.00390625" style="0" hidden="1" customWidth="1"/>
    <col min="9" max="12" width="9.140625" style="0" hidden="1" customWidth="1"/>
    <col min="14" max="14" width="4.8515625" style="0" customWidth="1"/>
    <col min="16" max="16" width="3.8515625" style="0" customWidth="1"/>
    <col min="18" max="18" width="0.13671875" style="0" customWidth="1"/>
  </cols>
  <sheetData>
    <row r="1" ht="15">
      <c r="A1" s="435" t="s">
        <v>720</v>
      </c>
    </row>
    <row r="2" ht="15">
      <c r="A2" s="435" t="s">
        <v>721</v>
      </c>
    </row>
    <row r="3" ht="15">
      <c r="A3" s="435" t="s">
        <v>722</v>
      </c>
    </row>
    <row r="5" spans="1:17" ht="15">
      <c r="A5" s="581" t="s">
        <v>715</v>
      </c>
      <c r="B5" s="582"/>
      <c r="C5" s="582"/>
      <c r="D5" s="582"/>
      <c r="E5" s="582"/>
      <c r="F5" s="582"/>
      <c r="G5" s="582"/>
      <c r="H5" s="582"/>
      <c r="I5" s="582"/>
      <c r="J5" s="582"/>
      <c r="K5" s="582"/>
      <c r="L5" s="582"/>
      <c r="M5" s="582"/>
      <c r="N5" s="582"/>
      <c r="O5" s="582"/>
      <c r="P5" s="582"/>
      <c r="Q5" s="583"/>
    </row>
    <row r="6" spans="1:17" ht="15">
      <c r="A6" s="573" t="s">
        <v>716</v>
      </c>
      <c r="B6" s="574"/>
      <c r="C6" s="574"/>
      <c r="D6" s="574"/>
      <c r="E6" s="574"/>
      <c r="F6" s="574"/>
      <c r="G6" s="574"/>
      <c r="H6" s="574"/>
      <c r="I6" s="574"/>
      <c r="J6" s="574"/>
      <c r="K6" s="574"/>
      <c r="L6" s="574"/>
      <c r="M6" s="574"/>
      <c r="N6" s="574"/>
      <c r="O6" s="574"/>
      <c r="P6" s="574"/>
      <c r="Q6" s="575"/>
    </row>
    <row r="7" spans="1:17" ht="15">
      <c r="A7" s="488"/>
      <c r="B7" s="489"/>
      <c r="C7" s="489"/>
      <c r="D7" s="489"/>
      <c r="E7" s="489"/>
      <c r="F7" s="489"/>
      <c r="G7" s="489"/>
      <c r="H7" s="489"/>
      <c r="I7" s="489"/>
      <c r="J7" s="489"/>
      <c r="K7" s="489"/>
      <c r="L7" s="489"/>
      <c r="M7" s="489"/>
      <c r="N7" s="489"/>
      <c r="O7" s="489"/>
      <c r="P7" s="489"/>
      <c r="Q7" s="490"/>
    </row>
    <row r="8" spans="1:18" ht="33.75" customHeight="1">
      <c r="A8" s="625" t="s">
        <v>417</v>
      </c>
      <c r="B8" s="599"/>
      <c r="C8" s="599"/>
      <c r="D8" s="599"/>
      <c r="E8" s="599"/>
      <c r="F8" s="599"/>
      <c r="G8" s="599"/>
      <c r="H8" s="599"/>
      <c r="I8" s="599"/>
      <c r="J8" s="599"/>
      <c r="K8" s="599"/>
      <c r="L8" s="599"/>
      <c r="M8" s="626" t="s">
        <v>701</v>
      </c>
      <c r="N8" s="627"/>
      <c r="O8" s="626" t="s">
        <v>700</v>
      </c>
      <c r="P8" s="627"/>
      <c r="Q8" s="626" t="s">
        <v>713</v>
      </c>
      <c r="R8" s="627"/>
    </row>
    <row r="9" spans="1:18" ht="15">
      <c r="A9" s="625" t="s">
        <v>418</v>
      </c>
      <c r="B9" s="599"/>
      <c r="C9" s="599"/>
      <c r="D9" s="599"/>
      <c r="E9" s="599"/>
      <c r="F9" s="599"/>
      <c r="G9" s="599"/>
      <c r="H9" s="599"/>
      <c r="I9" s="599"/>
      <c r="J9" s="599"/>
      <c r="K9" s="599"/>
      <c r="L9" s="599"/>
      <c r="M9" s="625">
        <v>1</v>
      </c>
      <c r="N9" s="599"/>
      <c r="O9" s="625">
        <v>2</v>
      </c>
      <c r="P9" s="599"/>
      <c r="Q9" s="625">
        <v>3</v>
      </c>
      <c r="R9" s="599"/>
    </row>
    <row r="10" spans="1:18" ht="15">
      <c r="A10" s="598" t="s">
        <v>419</v>
      </c>
      <c r="B10" s="599"/>
      <c r="C10" s="599"/>
      <c r="D10" s="599"/>
      <c r="E10" s="599"/>
      <c r="F10" s="599"/>
      <c r="G10" s="599"/>
      <c r="H10" s="599"/>
      <c r="I10" s="599"/>
      <c r="J10" s="599"/>
      <c r="K10" s="599"/>
      <c r="L10" s="599"/>
      <c r="M10" s="600">
        <f>SUM(M11+M13+M19+M21)</f>
        <v>16063000</v>
      </c>
      <c r="N10" s="599"/>
      <c r="O10" s="600">
        <f>SUM(O11+O13+O19+O21)</f>
        <v>14152848</v>
      </c>
      <c r="P10" s="599"/>
      <c r="Q10" s="628">
        <f aca="true" t="shared" si="0" ref="Q10:Q19">AVERAGE(O10/M10*100)</f>
        <v>88.10837328020918</v>
      </c>
      <c r="R10" s="629"/>
    </row>
    <row r="11" spans="1:18" ht="15">
      <c r="A11" s="620" t="s">
        <v>420</v>
      </c>
      <c r="B11" s="621"/>
      <c r="C11" s="621"/>
      <c r="D11" s="621"/>
      <c r="E11" s="621"/>
      <c r="F11" s="621"/>
      <c r="G11" s="621"/>
      <c r="H11" s="621"/>
      <c r="I11" s="621"/>
      <c r="J11" s="621"/>
      <c r="K11" s="621"/>
      <c r="L11" s="621"/>
      <c r="M11" s="622">
        <v>10216000</v>
      </c>
      <c r="N11" s="623"/>
      <c r="O11" s="622">
        <f>SUM(O12)</f>
        <v>9437602</v>
      </c>
      <c r="P11" s="623"/>
      <c r="Q11" s="624">
        <f t="shared" si="0"/>
        <v>92.38059906029757</v>
      </c>
      <c r="R11" s="605"/>
    </row>
    <row r="12" spans="1:18" ht="15">
      <c r="A12" s="614" t="s">
        <v>421</v>
      </c>
      <c r="B12" s="615"/>
      <c r="C12" s="615"/>
      <c r="D12" s="615"/>
      <c r="E12" s="615"/>
      <c r="F12" s="615"/>
      <c r="G12" s="615"/>
      <c r="H12" s="615"/>
      <c r="I12" s="615"/>
      <c r="J12" s="615"/>
      <c r="K12" s="615"/>
      <c r="L12" s="615"/>
      <c r="M12" s="616">
        <v>8490000</v>
      </c>
      <c r="N12" s="617"/>
      <c r="O12" s="616">
        <v>9437602</v>
      </c>
      <c r="P12" s="617"/>
      <c r="Q12" s="618">
        <f t="shared" si="0"/>
        <v>111.1613898704358</v>
      </c>
      <c r="R12" s="619"/>
    </row>
    <row r="13" spans="1:18" ht="15">
      <c r="A13" s="620" t="s">
        <v>422</v>
      </c>
      <c r="B13" s="621"/>
      <c r="C13" s="621"/>
      <c r="D13" s="621"/>
      <c r="E13" s="621"/>
      <c r="F13" s="621"/>
      <c r="G13" s="621"/>
      <c r="H13" s="621"/>
      <c r="I13" s="621"/>
      <c r="J13" s="621"/>
      <c r="K13" s="621"/>
      <c r="L13" s="621"/>
      <c r="M13" s="622">
        <v>3322000</v>
      </c>
      <c r="N13" s="623"/>
      <c r="O13" s="622">
        <v>4033699</v>
      </c>
      <c r="P13" s="623"/>
      <c r="Q13" s="624">
        <f t="shared" si="0"/>
        <v>121.42381095725467</v>
      </c>
      <c r="R13" s="605"/>
    </row>
    <row r="14" spans="1:18" ht="15">
      <c r="A14" s="614" t="s">
        <v>423</v>
      </c>
      <c r="B14" s="615"/>
      <c r="C14" s="615"/>
      <c r="D14" s="615"/>
      <c r="E14" s="615"/>
      <c r="F14" s="615"/>
      <c r="G14" s="615"/>
      <c r="H14" s="615"/>
      <c r="I14" s="615"/>
      <c r="J14" s="615"/>
      <c r="K14" s="615"/>
      <c r="L14" s="615"/>
      <c r="M14" s="616">
        <v>1100000</v>
      </c>
      <c r="N14" s="617"/>
      <c r="O14" s="616">
        <v>1048840</v>
      </c>
      <c r="P14" s="617"/>
      <c r="Q14" s="618">
        <f t="shared" si="0"/>
        <v>95.3490909090909</v>
      </c>
      <c r="R14" s="619"/>
    </row>
    <row r="15" spans="1:18" ht="15">
      <c r="A15" s="614" t="s">
        <v>424</v>
      </c>
      <c r="B15" s="615"/>
      <c r="C15" s="615"/>
      <c r="D15" s="615"/>
      <c r="E15" s="615"/>
      <c r="F15" s="615"/>
      <c r="G15" s="615"/>
      <c r="H15" s="615"/>
      <c r="I15" s="615"/>
      <c r="J15" s="615"/>
      <c r="K15" s="615"/>
      <c r="L15" s="615"/>
      <c r="M15" s="616">
        <v>1850000</v>
      </c>
      <c r="N15" s="617"/>
      <c r="O15" s="616">
        <v>1781001</v>
      </c>
      <c r="P15" s="617"/>
      <c r="Q15" s="618">
        <f t="shared" si="0"/>
        <v>96.27032432432432</v>
      </c>
      <c r="R15" s="619"/>
    </row>
    <row r="16" spans="1:18" ht="15">
      <c r="A16" s="614" t="s">
        <v>425</v>
      </c>
      <c r="B16" s="615"/>
      <c r="C16" s="615"/>
      <c r="D16" s="615"/>
      <c r="E16" s="615"/>
      <c r="F16" s="615"/>
      <c r="G16" s="615"/>
      <c r="H16" s="615"/>
      <c r="I16" s="615"/>
      <c r="J16" s="615"/>
      <c r="K16" s="615"/>
      <c r="L16" s="615"/>
      <c r="M16" s="616">
        <v>1190000</v>
      </c>
      <c r="N16" s="617"/>
      <c r="O16" s="616">
        <v>1086473</v>
      </c>
      <c r="P16" s="617"/>
      <c r="Q16" s="618">
        <f t="shared" si="0"/>
        <v>91.30025210084034</v>
      </c>
      <c r="R16" s="619"/>
    </row>
    <row r="17" spans="1:18" ht="15">
      <c r="A17" s="614" t="s">
        <v>426</v>
      </c>
      <c r="B17" s="615"/>
      <c r="C17" s="615"/>
      <c r="D17" s="615"/>
      <c r="E17" s="615"/>
      <c r="F17" s="615"/>
      <c r="G17" s="615"/>
      <c r="H17" s="615"/>
      <c r="I17" s="615"/>
      <c r="J17" s="615"/>
      <c r="K17" s="615"/>
      <c r="L17" s="615"/>
      <c r="M17" s="616">
        <v>150000</v>
      </c>
      <c r="N17" s="617"/>
      <c r="O17" s="616">
        <v>68630</v>
      </c>
      <c r="P17" s="617"/>
      <c r="Q17" s="618">
        <f t="shared" si="0"/>
        <v>45.75333333333334</v>
      </c>
      <c r="R17" s="619"/>
    </row>
    <row r="18" spans="1:18" ht="15">
      <c r="A18" s="614" t="s">
        <v>427</v>
      </c>
      <c r="B18" s="615"/>
      <c r="C18" s="615"/>
      <c r="D18" s="615"/>
      <c r="E18" s="615"/>
      <c r="F18" s="615"/>
      <c r="G18" s="615"/>
      <c r="H18" s="615"/>
      <c r="I18" s="615"/>
      <c r="J18" s="615"/>
      <c r="K18" s="615"/>
      <c r="L18" s="615"/>
      <c r="M18" s="616">
        <v>60000</v>
      </c>
      <c r="N18" s="617"/>
      <c r="O18" s="616">
        <v>48251</v>
      </c>
      <c r="P18" s="617"/>
      <c r="Q18" s="618">
        <f t="shared" si="0"/>
        <v>80.41833333333334</v>
      </c>
      <c r="R18" s="619"/>
    </row>
    <row r="19" spans="1:18" ht="15">
      <c r="A19" s="592" t="s">
        <v>428</v>
      </c>
      <c r="B19" s="593"/>
      <c r="C19" s="593"/>
      <c r="D19" s="593"/>
      <c r="E19" s="593"/>
      <c r="F19" s="593"/>
      <c r="G19" s="593"/>
      <c r="H19" s="593"/>
      <c r="I19" s="593"/>
      <c r="J19" s="593"/>
      <c r="K19" s="593"/>
      <c r="L19" s="593"/>
      <c r="M19" s="594">
        <v>2520000</v>
      </c>
      <c r="N19" s="595"/>
      <c r="O19" s="594">
        <v>681547</v>
      </c>
      <c r="P19" s="595"/>
      <c r="Q19" s="610">
        <f t="shared" si="0"/>
        <v>27.045515873015873</v>
      </c>
      <c r="R19" s="605"/>
    </row>
    <row r="20" spans="1:18" ht="15">
      <c r="A20" s="464"/>
      <c r="B20" s="470"/>
      <c r="C20" s="470"/>
      <c r="D20" s="470"/>
      <c r="E20" s="470"/>
      <c r="F20" s="470"/>
      <c r="G20" s="470"/>
      <c r="H20" s="470"/>
      <c r="I20" s="470"/>
      <c r="J20" s="470"/>
      <c r="K20" s="470"/>
      <c r="L20" s="470"/>
      <c r="M20" s="480"/>
      <c r="N20" s="481"/>
      <c r="O20" s="480"/>
      <c r="P20" s="481"/>
      <c r="Q20" s="483"/>
      <c r="R20" s="482"/>
    </row>
    <row r="21" spans="1:18" ht="15">
      <c r="A21" s="584" t="s">
        <v>429</v>
      </c>
      <c r="B21" s="585"/>
      <c r="C21" s="585"/>
      <c r="D21" s="585"/>
      <c r="E21" s="585"/>
      <c r="F21" s="585"/>
      <c r="G21" s="585"/>
      <c r="H21" s="585"/>
      <c r="I21" s="585"/>
      <c r="J21" s="585"/>
      <c r="K21" s="585"/>
      <c r="L21" s="585"/>
      <c r="M21" s="586">
        <v>5000</v>
      </c>
      <c r="N21" s="587"/>
      <c r="O21" s="586">
        <v>0</v>
      </c>
      <c r="P21" s="587"/>
      <c r="Q21" s="604">
        <f>AVERAGE(O21/M21)</f>
        <v>0</v>
      </c>
      <c r="R21" s="605"/>
    </row>
    <row r="22" spans="1:18" ht="15">
      <c r="A22" s="464"/>
      <c r="B22" s="470"/>
      <c r="C22" s="470"/>
      <c r="D22" s="470"/>
      <c r="E22" s="470"/>
      <c r="F22" s="470"/>
      <c r="G22" s="470"/>
      <c r="H22" s="470"/>
      <c r="I22" s="470"/>
      <c r="J22" s="470"/>
      <c r="K22" s="470"/>
      <c r="L22" s="470"/>
      <c r="M22" s="480"/>
      <c r="N22" s="481"/>
      <c r="O22" s="480"/>
      <c r="P22" s="481"/>
      <c r="Q22" s="483"/>
      <c r="R22" s="482"/>
    </row>
    <row r="23" spans="1:18" ht="15">
      <c r="A23" s="590" t="s">
        <v>714</v>
      </c>
      <c r="B23" s="591"/>
      <c r="C23" s="591"/>
      <c r="D23" s="591"/>
      <c r="E23" s="591"/>
      <c r="F23" s="591"/>
      <c r="G23" s="591"/>
      <c r="H23" s="591"/>
      <c r="I23" s="591"/>
      <c r="J23" s="591"/>
      <c r="K23" s="591"/>
      <c r="L23" s="591"/>
      <c r="M23" s="611">
        <v>1500000</v>
      </c>
      <c r="N23" s="612"/>
      <c r="O23" s="611">
        <v>0</v>
      </c>
      <c r="P23" s="612"/>
      <c r="Q23" s="613">
        <f>AVERAGE(O23/M23*100)</f>
        <v>0</v>
      </c>
      <c r="R23" s="605"/>
    </row>
    <row r="24" spans="1:18" ht="15">
      <c r="A24" s="606" t="s">
        <v>404</v>
      </c>
      <c r="B24" s="607"/>
      <c r="C24" s="607"/>
      <c r="D24" s="607"/>
      <c r="E24" s="607"/>
      <c r="F24" s="607"/>
      <c r="G24" s="607"/>
      <c r="H24" s="607"/>
      <c r="I24" s="607"/>
      <c r="J24" s="607"/>
      <c r="K24" s="607"/>
      <c r="L24" s="607"/>
      <c r="M24" s="608"/>
      <c r="N24" s="607"/>
      <c r="O24" s="608"/>
      <c r="P24" s="607"/>
      <c r="Q24" s="608"/>
      <c r="R24" s="609"/>
    </row>
    <row r="25" spans="1:18" ht="15">
      <c r="A25" s="598" t="s">
        <v>430</v>
      </c>
      <c r="B25" s="599"/>
      <c r="C25" s="599"/>
      <c r="D25" s="599"/>
      <c r="E25" s="599"/>
      <c r="F25" s="599"/>
      <c r="G25" s="599"/>
      <c r="H25" s="599"/>
      <c r="I25" s="599"/>
      <c r="J25" s="599"/>
      <c r="K25" s="599"/>
      <c r="L25" s="599"/>
      <c r="M25" s="600">
        <v>19439000</v>
      </c>
      <c r="N25" s="601"/>
      <c r="O25" s="600">
        <v>15820032</v>
      </c>
      <c r="P25" s="601"/>
      <c r="Q25" s="602">
        <f>AVERAGE(O25/M25*100)</f>
        <v>81.382951797932</v>
      </c>
      <c r="R25" s="603"/>
    </row>
    <row r="26" spans="1:18" ht="15">
      <c r="A26" s="592" t="s">
        <v>420</v>
      </c>
      <c r="B26" s="593"/>
      <c r="C26" s="593"/>
      <c r="D26" s="593"/>
      <c r="E26" s="593"/>
      <c r="F26" s="593"/>
      <c r="G26" s="593"/>
      <c r="H26" s="593"/>
      <c r="I26" s="593"/>
      <c r="J26" s="593"/>
      <c r="K26" s="593"/>
      <c r="L26" s="593"/>
      <c r="M26" s="594">
        <v>11721000</v>
      </c>
      <c r="N26" s="595"/>
      <c r="O26" s="594">
        <v>11457668</v>
      </c>
      <c r="P26" s="595"/>
      <c r="Q26" s="596">
        <f>AVERAGE(O26/M26*100)</f>
        <v>97.75333162699428</v>
      </c>
      <c r="R26" s="597"/>
    </row>
    <row r="27" spans="1:18" ht="15">
      <c r="A27" s="464"/>
      <c r="B27" s="470"/>
      <c r="C27" s="470"/>
      <c r="D27" s="470"/>
      <c r="E27" s="470"/>
      <c r="F27" s="470"/>
      <c r="G27" s="470"/>
      <c r="H27" s="470"/>
      <c r="I27" s="470"/>
      <c r="J27" s="470"/>
      <c r="K27" s="470"/>
      <c r="L27" s="470"/>
      <c r="M27" s="480"/>
      <c r="N27" s="481"/>
      <c r="O27" s="480"/>
      <c r="P27" s="481"/>
      <c r="Q27" s="479"/>
      <c r="R27" s="497"/>
    </row>
    <row r="28" spans="1:18" ht="15">
      <c r="A28" s="584" t="s">
        <v>422</v>
      </c>
      <c r="B28" s="585"/>
      <c r="C28" s="585"/>
      <c r="D28" s="585"/>
      <c r="E28" s="585"/>
      <c r="F28" s="585"/>
      <c r="G28" s="585"/>
      <c r="H28" s="585"/>
      <c r="I28" s="585"/>
      <c r="J28" s="585"/>
      <c r="K28" s="585"/>
      <c r="L28" s="585"/>
      <c r="M28" s="586">
        <v>3322000</v>
      </c>
      <c r="N28" s="587"/>
      <c r="O28" s="586">
        <v>3680817</v>
      </c>
      <c r="P28" s="587"/>
      <c r="Q28" s="588">
        <f>AVERAGE(O28/M28*100)</f>
        <v>110.8012341962673</v>
      </c>
      <c r="R28" s="589"/>
    </row>
    <row r="29" spans="1:19" ht="15">
      <c r="A29" s="464"/>
      <c r="B29" s="470"/>
      <c r="C29" s="470"/>
      <c r="D29" s="470"/>
      <c r="E29" s="470"/>
      <c r="F29" s="470"/>
      <c r="G29" s="470"/>
      <c r="H29" s="470"/>
      <c r="I29" s="470"/>
      <c r="J29" s="470"/>
      <c r="K29" s="470"/>
      <c r="L29" s="470"/>
      <c r="M29" s="480"/>
      <c r="N29" s="481"/>
      <c r="O29" s="480"/>
      <c r="P29" s="481"/>
      <c r="Q29" s="479"/>
      <c r="R29" s="497"/>
      <c r="S29" s="465"/>
    </row>
    <row r="30" spans="1:18" ht="15">
      <c r="A30" s="584" t="s">
        <v>428</v>
      </c>
      <c r="B30" s="585"/>
      <c r="C30" s="585"/>
      <c r="D30" s="585"/>
      <c r="E30" s="585"/>
      <c r="F30" s="585"/>
      <c r="G30" s="585"/>
      <c r="H30" s="585"/>
      <c r="I30" s="585"/>
      <c r="J30" s="585"/>
      <c r="K30" s="585"/>
      <c r="L30" s="585"/>
      <c r="M30" s="586">
        <v>2520000</v>
      </c>
      <c r="N30" s="587"/>
      <c r="O30" s="586">
        <v>681547</v>
      </c>
      <c r="P30" s="587"/>
      <c r="Q30" s="588">
        <f>AVERAGE(O30/M30*100)</f>
        <v>27.045515873015873</v>
      </c>
      <c r="R30" s="589"/>
    </row>
    <row r="31" spans="1:18" ht="15">
      <c r="A31" s="464"/>
      <c r="B31" s="470"/>
      <c r="C31" s="470"/>
      <c r="D31" s="470"/>
      <c r="E31" s="470"/>
      <c r="F31" s="470"/>
      <c r="G31" s="470"/>
      <c r="H31" s="470"/>
      <c r="I31" s="470"/>
      <c r="J31" s="470"/>
      <c r="K31" s="470"/>
      <c r="L31" s="470"/>
      <c r="M31" s="480"/>
      <c r="N31" s="481"/>
      <c r="O31" s="480"/>
      <c r="P31" s="481"/>
      <c r="Q31" s="479"/>
      <c r="R31" s="497"/>
    </row>
    <row r="32" spans="1:18" ht="17.25" customHeight="1">
      <c r="A32" s="590" t="s">
        <v>431</v>
      </c>
      <c r="B32" s="591"/>
      <c r="C32" s="591"/>
      <c r="D32" s="591"/>
      <c r="E32" s="591"/>
      <c r="F32" s="591"/>
      <c r="G32" s="591"/>
      <c r="H32" s="591"/>
      <c r="I32" s="591"/>
      <c r="J32" s="591"/>
      <c r="K32" s="591"/>
      <c r="L32" s="591"/>
      <c r="M32" s="579">
        <v>1876000</v>
      </c>
      <c r="N32" s="580"/>
      <c r="O32" s="577">
        <v>208627</v>
      </c>
      <c r="P32" s="578"/>
      <c r="Q32" s="484">
        <f>AVERAGE(O32/M32*100)</f>
        <v>11.12084221748401</v>
      </c>
      <c r="R32" s="498"/>
    </row>
  </sheetData>
  <sheetProtection/>
  <mergeCells count="81">
    <mergeCell ref="A8:L8"/>
    <mergeCell ref="M8:N8"/>
    <mergeCell ref="O8:P8"/>
    <mergeCell ref="Q8:R8"/>
    <mergeCell ref="A10:L10"/>
    <mergeCell ref="M10:N10"/>
    <mergeCell ref="O10:P10"/>
    <mergeCell ref="Q10:R10"/>
    <mergeCell ref="A9:L9"/>
    <mergeCell ref="M9:N9"/>
    <mergeCell ref="O9:P9"/>
    <mergeCell ref="Q9:R9"/>
    <mergeCell ref="A12:L12"/>
    <mergeCell ref="M12:N12"/>
    <mergeCell ref="O12:P12"/>
    <mergeCell ref="Q12:R12"/>
    <mergeCell ref="A11:L11"/>
    <mergeCell ref="M11:N11"/>
    <mergeCell ref="O11:P11"/>
    <mergeCell ref="Q11:R11"/>
    <mergeCell ref="A14:L14"/>
    <mergeCell ref="M14:N14"/>
    <mergeCell ref="O14:P14"/>
    <mergeCell ref="Q14:R14"/>
    <mergeCell ref="A13:L13"/>
    <mergeCell ref="M13:N13"/>
    <mergeCell ref="O13:P13"/>
    <mergeCell ref="Q13:R13"/>
    <mergeCell ref="A16:L16"/>
    <mergeCell ref="M16:N16"/>
    <mergeCell ref="O16:P16"/>
    <mergeCell ref="Q16:R16"/>
    <mergeCell ref="A15:L15"/>
    <mergeCell ref="M15:N15"/>
    <mergeCell ref="O15:P15"/>
    <mergeCell ref="Q15:R15"/>
    <mergeCell ref="A17:L17"/>
    <mergeCell ref="M17:N17"/>
    <mergeCell ref="O17:P17"/>
    <mergeCell ref="Q17:R17"/>
    <mergeCell ref="A18:L18"/>
    <mergeCell ref="M18:N18"/>
    <mergeCell ref="O18:P18"/>
    <mergeCell ref="Q18:R18"/>
    <mergeCell ref="A19:L19"/>
    <mergeCell ref="M19:N19"/>
    <mergeCell ref="O19:P19"/>
    <mergeCell ref="Q19:R19"/>
    <mergeCell ref="A23:L23"/>
    <mergeCell ref="M23:N23"/>
    <mergeCell ref="O23:P23"/>
    <mergeCell ref="Q23:R23"/>
    <mergeCell ref="A21:L21"/>
    <mergeCell ref="M21:N21"/>
    <mergeCell ref="O21:P21"/>
    <mergeCell ref="Q21:R21"/>
    <mergeCell ref="A28:L28"/>
    <mergeCell ref="M28:N28"/>
    <mergeCell ref="O28:P28"/>
    <mergeCell ref="Q28:R28"/>
    <mergeCell ref="A24:L24"/>
    <mergeCell ref="M24:N24"/>
    <mergeCell ref="O24:P24"/>
    <mergeCell ref="Q24:R24"/>
    <mergeCell ref="M26:N26"/>
    <mergeCell ref="O26:P26"/>
    <mergeCell ref="Q26:R26"/>
    <mergeCell ref="A25:L25"/>
    <mergeCell ref="M25:N25"/>
    <mergeCell ref="O25:P25"/>
    <mergeCell ref="Q25:R25"/>
    <mergeCell ref="O32:P32"/>
    <mergeCell ref="M32:N32"/>
    <mergeCell ref="A5:Q5"/>
    <mergeCell ref="A6:Q6"/>
    <mergeCell ref="A30:L30"/>
    <mergeCell ref="M30:N30"/>
    <mergeCell ref="O30:P30"/>
    <mergeCell ref="Q30:R30"/>
    <mergeCell ref="A32:L32"/>
    <mergeCell ref="A26:L26"/>
  </mergeCells>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14"/>
  <sheetViews>
    <sheetView zoomScalePageLayoutView="0" workbookViewId="0" topLeftCell="A16">
      <selection activeCell="A1" sqref="A1:C3"/>
    </sheetView>
  </sheetViews>
  <sheetFormatPr defaultColWidth="9.140625" defaultRowHeight="15"/>
  <cols>
    <col min="3" max="3" width="56.28125" style="0" customWidth="1"/>
  </cols>
  <sheetData>
    <row r="1" ht="15">
      <c r="A1" s="435" t="s">
        <v>720</v>
      </c>
    </row>
    <row r="2" ht="15">
      <c r="A2" s="435" t="s">
        <v>721</v>
      </c>
    </row>
    <row r="3" ht="15">
      <c r="A3" s="435" t="s">
        <v>722</v>
      </c>
    </row>
    <row r="4" spans="1:9" ht="57.75" customHeight="1">
      <c r="A4" s="638" t="s">
        <v>649</v>
      </c>
      <c r="B4" s="639"/>
      <c r="C4" s="639"/>
      <c r="D4" s="639"/>
      <c r="E4" s="639"/>
      <c r="F4" s="639"/>
      <c r="G4" s="639"/>
      <c r="H4" s="639"/>
      <c r="I4" s="640"/>
    </row>
    <row r="5" spans="1:9" ht="15.75">
      <c r="A5" s="504"/>
      <c r="B5" s="505"/>
      <c r="C5" s="505"/>
      <c r="D5" s="505"/>
      <c r="E5" s="505"/>
      <c r="F5" s="505"/>
      <c r="G5" s="505"/>
      <c r="H5" s="505"/>
      <c r="I5" s="506"/>
    </row>
    <row r="6" spans="1:9" ht="63.75">
      <c r="A6" s="501" t="s">
        <v>432</v>
      </c>
      <c r="B6" s="641" t="s">
        <v>433</v>
      </c>
      <c r="C6" s="642"/>
      <c r="D6" s="502" t="s">
        <v>434</v>
      </c>
      <c r="E6" s="501" t="s">
        <v>435</v>
      </c>
      <c r="F6" s="501" t="s">
        <v>436</v>
      </c>
      <c r="G6" s="501" t="s">
        <v>437</v>
      </c>
      <c r="H6" s="501" t="s">
        <v>438</v>
      </c>
      <c r="I6" s="503" t="s">
        <v>439</v>
      </c>
    </row>
    <row r="7" spans="1:9" ht="15">
      <c r="A7" s="354">
        <v>1</v>
      </c>
      <c r="B7" s="643">
        <v>2</v>
      </c>
      <c r="C7" s="644"/>
      <c r="D7" s="354">
        <v>3</v>
      </c>
      <c r="E7" s="355">
        <v>4</v>
      </c>
      <c r="F7" s="355">
        <v>5</v>
      </c>
      <c r="G7" s="355">
        <v>6</v>
      </c>
      <c r="H7" s="355">
        <v>7</v>
      </c>
      <c r="I7" s="356">
        <v>8</v>
      </c>
    </row>
    <row r="8" spans="1:9" ht="15.75">
      <c r="A8" s="645" t="s">
        <v>440</v>
      </c>
      <c r="B8" s="646"/>
      <c r="C8" s="646"/>
      <c r="D8" s="646"/>
      <c r="E8" s="646"/>
      <c r="F8" s="646"/>
      <c r="G8" s="646"/>
      <c r="H8" s="646"/>
      <c r="I8" s="647"/>
    </row>
    <row r="9" spans="1:9" ht="15">
      <c r="A9" s="357" t="s">
        <v>406</v>
      </c>
      <c r="B9" s="634" t="s">
        <v>441</v>
      </c>
      <c r="C9" s="635"/>
      <c r="D9" s="358">
        <v>490</v>
      </c>
      <c r="E9" s="359">
        <f>E10+E45+E58+E71+E103</f>
        <v>0</v>
      </c>
      <c r="F9" s="359">
        <v>0</v>
      </c>
      <c r="G9" s="359">
        <v>0</v>
      </c>
      <c r="H9" s="359">
        <v>0</v>
      </c>
      <c r="I9" s="360" t="str">
        <f aca="true" t="shared" si="0" ref="I9:I72">IF(G9&gt;0,IF(H9/G9&gt;=100,"&gt;&gt;100",H9/G9*100),"-")</f>
        <v>-</v>
      </c>
    </row>
    <row r="10" spans="1:9" ht="15">
      <c r="A10" s="357" t="s">
        <v>442</v>
      </c>
      <c r="B10" s="634" t="s">
        <v>443</v>
      </c>
      <c r="C10" s="635"/>
      <c r="D10" s="358">
        <v>491</v>
      </c>
      <c r="E10" s="359">
        <f>E11+E16+E19+E23+E25+E32</f>
        <v>0</v>
      </c>
      <c r="F10" s="359">
        <f>F11+F16+F19+F23+F25+F32</f>
        <v>0</v>
      </c>
      <c r="G10" s="359">
        <f>G11+G16+G19+G23+G25+G32</f>
        <v>0</v>
      </c>
      <c r="H10" s="359">
        <f>H11+H16+H19+H23+H25+H32</f>
        <v>0</v>
      </c>
      <c r="I10" s="360" t="str">
        <f t="shared" si="0"/>
        <v>-</v>
      </c>
    </row>
    <row r="11" spans="1:9" ht="15">
      <c r="A11" s="357" t="s">
        <v>444</v>
      </c>
      <c r="B11" s="634" t="s">
        <v>445</v>
      </c>
      <c r="C11" s="635"/>
      <c r="D11" s="358">
        <v>492</v>
      </c>
      <c r="E11" s="359">
        <f>SUM(E12:E14)</f>
        <v>0</v>
      </c>
      <c r="F11" s="359">
        <f>SUM(F12:F14)</f>
        <v>0</v>
      </c>
      <c r="G11" s="359">
        <f>SUM(G12:G14)</f>
        <v>0</v>
      </c>
      <c r="H11" s="359">
        <f>SUM(H12:H14)</f>
        <v>0</v>
      </c>
      <c r="I11" s="360" t="str">
        <f t="shared" si="0"/>
        <v>-</v>
      </c>
    </row>
    <row r="12" spans="1:9" ht="15">
      <c r="A12" s="357" t="s">
        <v>446</v>
      </c>
      <c r="B12" s="634" t="s">
        <v>447</v>
      </c>
      <c r="C12" s="635"/>
      <c r="D12" s="358">
        <v>493</v>
      </c>
      <c r="E12" s="361">
        <v>0</v>
      </c>
      <c r="F12" s="361">
        <v>0</v>
      </c>
      <c r="G12" s="361">
        <v>0</v>
      </c>
      <c r="H12" s="361">
        <v>0</v>
      </c>
      <c r="I12" s="360" t="str">
        <f t="shared" si="0"/>
        <v>-</v>
      </c>
    </row>
    <row r="13" spans="1:9" ht="15">
      <c r="A13" s="357" t="s">
        <v>448</v>
      </c>
      <c r="B13" s="634" t="s">
        <v>449</v>
      </c>
      <c r="C13" s="635"/>
      <c r="D13" s="358">
        <v>494</v>
      </c>
      <c r="E13" s="361">
        <v>0</v>
      </c>
      <c r="F13" s="361">
        <v>0</v>
      </c>
      <c r="G13" s="361">
        <v>0</v>
      </c>
      <c r="H13" s="361">
        <v>0</v>
      </c>
      <c r="I13" s="360" t="str">
        <f t="shared" si="0"/>
        <v>-</v>
      </c>
    </row>
    <row r="14" spans="1:9" ht="15">
      <c r="A14" s="357" t="s">
        <v>450</v>
      </c>
      <c r="B14" s="634" t="s">
        <v>451</v>
      </c>
      <c r="C14" s="635"/>
      <c r="D14" s="358">
        <v>495</v>
      </c>
      <c r="E14" s="361">
        <v>0</v>
      </c>
      <c r="F14" s="361">
        <v>0</v>
      </c>
      <c r="G14" s="361">
        <v>0</v>
      </c>
      <c r="H14" s="361">
        <v>0</v>
      </c>
      <c r="I14" s="360" t="str">
        <f t="shared" si="0"/>
        <v>-</v>
      </c>
    </row>
    <row r="15" spans="1:9" ht="15">
      <c r="A15" s="357" t="s">
        <v>452</v>
      </c>
      <c r="B15" s="634" t="s">
        <v>453</v>
      </c>
      <c r="C15" s="635"/>
      <c r="D15" s="358">
        <v>496</v>
      </c>
      <c r="E15" s="361">
        <v>0</v>
      </c>
      <c r="F15" s="361">
        <v>0</v>
      </c>
      <c r="G15" s="361">
        <v>0</v>
      </c>
      <c r="H15" s="361">
        <v>0</v>
      </c>
      <c r="I15" s="360" t="str">
        <f>IF(G15&gt;0,IF(H15/G15&gt;=100,"&gt;&gt;100",H15/G15*100),"-")</f>
        <v>-</v>
      </c>
    </row>
    <row r="16" spans="1:9" ht="15">
      <c r="A16" s="357" t="s">
        <v>454</v>
      </c>
      <c r="B16" s="634" t="s">
        <v>455</v>
      </c>
      <c r="C16" s="635"/>
      <c r="D16" s="358">
        <v>497</v>
      </c>
      <c r="E16" s="359">
        <f>SUM(E17:E18)</f>
        <v>0</v>
      </c>
      <c r="F16" s="359">
        <f>SUM(F17:F18)</f>
        <v>0</v>
      </c>
      <c r="G16" s="359">
        <f>SUM(G17:G18)</f>
        <v>0</v>
      </c>
      <c r="H16" s="359">
        <f>SUM(H17:H18)</f>
        <v>0</v>
      </c>
      <c r="I16" s="360" t="str">
        <f t="shared" si="0"/>
        <v>-</v>
      </c>
    </row>
    <row r="17" spans="1:9" ht="15">
      <c r="A17" s="357" t="s">
        <v>456</v>
      </c>
      <c r="B17" s="634" t="s">
        <v>457</v>
      </c>
      <c r="C17" s="635"/>
      <c r="D17" s="358">
        <v>498</v>
      </c>
      <c r="E17" s="361">
        <v>0</v>
      </c>
      <c r="F17" s="361">
        <v>0</v>
      </c>
      <c r="G17" s="361">
        <v>0</v>
      </c>
      <c r="H17" s="361">
        <v>0</v>
      </c>
      <c r="I17" s="360" t="str">
        <f t="shared" si="0"/>
        <v>-</v>
      </c>
    </row>
    <row r="18" spans="1:9" ht="15">
      <c r="A18" s="357" t="s">
        <v>458</v>
      </c>
      <c r="B18" s="634" t="s">
        <v>459</v>
      </c>
      <c r="C18" s="635"/>
      <c r="D18" s="358">
        <v>499</v>
      </c>
      <c r="E18" s="361">
        <v>0</v>
      </c>
      <c r="F18" s="361">
        <v>0</v>
      </c>
      <c r="G18" s="361">
        <v>0</v>
      </c>
      <c r="H18" s="361">
        <v>0</v>
      </c>
      <c r="I18" s="360" t="str">
        <f t="shared" si="0"/>
        <v>-</v>
      </c>
    </row>
    <row r="19" spans="1:9" ht="15">
      <c r="A19" s="357" t="s">
        <v>460</v>
      </c>
      <c r="B19" s="634" t="s">
        <v>461</v>
      </c>
      <c r="C19" s="635"/>
      <c r="D19" s="358">
        <v>500</v>
      </c>
      <c r="E19" s="359">
        <f>E20</f>
        <v>0</v>
      </c>
      <c r="F19" s="359">
        <f>F20</f>
        <v>0</v>
      </c>
      <c r="G19" s="359">
        <f>G20</f>
        <v>0</v>
      </c>
      <c r="H19" s="359">
        <f>H20</f>
        <v>0</v>
      </c>
      <c r="I19" s="360" t="str">
        <f t="shared" si="0"/>
        <v>-</v>
      </c>
    </row>
    <row r="20" spans="1:9" ht="15">
      <c r="A20" s="357" t="s">
        <v>462</v>
      </c>
      <c r="B20" s="634" t="s">
        <v>463</v>
      </c>
      <c r="C20" s="635"/>
      <c r="D20" s="358">
        <v>501</v>
      </c>
      <c r="E20" s="361">
        <v>0</v>
      </c>
      <c r="F20" s="361">
        <v>0</v>
      </c>
      <c r="G20" s="361">
        <v>0</v>
      </c>
      <c r="H20" s="361">
        <v>0</v>
      </c>
      <c r="I20" s="360" t="str">
        <f t="shared" si="0"/>
        <v>-</v>
      </c>
    </row>
    <row r="21" spans="1:9" ht="15">
      <c r="A21" s="357" t="s">
        <v>464</v>
      </c>
      <c r="B21" s="634" t="s">
        <v>465</v>
      </c>
      <c r="C21" s="635"/>
      <c r="D21" s="358">
        <v>502</v>
      </c>
      <c r="E21" s="361">
        <v>0</v>
      </c>
      <c r="F21" s="361">
        <v>0</v>
      </c>
      <c r="G21" s="361">
        <v>0</v>
      </c>
      <c r="H21" s="361">
        <v>0</v>
      </c>
      <c r="I21" s="360" t="str">
        <f>IF(G21&gt;0,IF(H21/G21&gt;=100,"&gt;&gt;100",H21/G21*100),"-")</f>
        <v>-</v>
      </c>
    </row>
    <row r="22" spans="1:9" ht="15">
      <c r="A22" s="357" t="s">
        <v>466</v>
      </c>
      <c r="B22" s="634" t="s">
        <v>467</v>
      </c>
      <c r="C22" s="635"/>
      <c r="D22" s="358">
        <v>503</v>
      </c>
      <c r="E22" s="361">
        <v>0</v>
      </c>
      <c r="F22" s="361">
        <v>0</v>
      </c>
      <c r="G22" s="361">
        <v>0</v>
      </c>
      <c r="H22" s="361">
        <v>0</v>
      </c>
      <c r="I22" s="360" t="str">
        <f>IF(G22&gt;0,IF(H22/G22&gt;=100,"&gt;&gt;100",H22/G22*100),"-")</f>
        <v>-</v>
      </c>
    </row>
    <row r="23" spans="1:9" ht="15">
      <c r="A23" s="357" t="s">
        <v>468</v>
      </c>
      <c r="B23" s="634" t="s">
        <v>469</v>
      </c>
      <c r="C23" s="635"/>
      <c r="D23" s="358">
        <v>504</v>
      </c>
      <c r="E23" s="359">
        <f>E24</f>
        <v>0</v>
      </c>
      <c r="F23" s="359">
        <f>F24</f>
        <v>0</v>
      </c>
      <c r="G23" s="359">
        <f>G24</f>
        <v>0</v>
      </c>
      <c r="H23" s="359">
        <f>H24</f>
        <v>0</v>
      </c>
      <c r="I23" s="360" t="str">
        <f t="shared" si="0"/>
        <v>-</v>
      </c>
    </row>
    <row r="24" spans="1:9" ht="15">
      <c r="A24" s="357" t="s">
        <v>470</v>
      </c>
      <c r="B24" s="634" t="s">
        <v>471</v>
      </c>
      <c r="C24" s="635"/>
      <c r="D24" s="358">
        <v>505</v>
      </c>
      <c r="E24" s="361">
        <v>0</v>
      </c>
      <c r="F24" s="361">
        <v>0</v>
      </c>
      <c r="G24" s="361">
        <v>0</v>
      </c>
      <c r="H24" s="361">
        <v>0</v>
      </c>
      <c r="I24" s="360" t="str">
        <f t="shared" si="0"/>
        <v>-</v>
      </c>
    </row>
    <row r="25" spans="1:9" ht="15">
      <c r="A25" s="357" t="s">
        <v>472</v>
      </c>
      <c r="B25" s="634" t="s">
        <v>473</v>
      </c>
      <c r="C25" s="635"/>
      <c r="D25" s="358">
        <v>506</v>
      </c>
      <c r="E25" s="359">
        <f>SUM(E26:E27)</f>
        <v>0</v>
      </c>
      <c r="F25" s="359">
        <f>SUM(F26:F27)</f>
        <v>0</v>
      </c>
      <c r="G25" s="359">
        <f>SUM(G26:G27)</f>
        <v>0</v>
      </c>
      <c r="H25" s="359">
        <f>SUM(H26:H27)</f>
        <v>0</v>
      </c>
      <c r="I25" s="360" t="str">
        <f t="shared" si="0"/>
        <v>-</v>
      </c>
    </row>
    <row r="26" spans="1:9" ht="15">
      <c r="A26" s="362" t="s">
        <v>474</v>
      </c>
      <c r="B26" s="634" t="s">
        <v>475</v>
      </c>
      <c r="C26" s="635"/>
      <c r="D26" s="358">
        <v>507</v>
      </c>
      <c r="E26" s="361">
        <v>0</v>
      </c>
      <c r="F26" s="361">
        <v>0</v>
      </c>
      <c r="G26" s="361">
        <v>0</v>
      </c>
      <c r="H26" s="361">
        <v>0</v>
      </c>
      <c r="I26" s="360" t="str">
        <f t="shared" si="0"/>
        <v>-</v>
      </c>
    </row>
    <row r="27" spans="1:9" ht="15">
      <c r="A27" s="357" t="s">
        <v>476</v>
      </c>
      <c r="B27" s="634" t="s">
        <v>477</v>
      </c>
      <c r="C27" s="635"/>
      <c r="D27" s="358">
        <v>508</v>
      </c>
      <c r="E27" s="361">
        <v>0</v>
      </c>
      <c r="F27" s="361">
        <v>0</v>
      </c>
      <c r="G27" s="361">
        <v>0</v>
      </c>
      <c r="H27" s="361">
        <v>0</v>
      </c>
      <c r="I27" s="360" t="str">
        <f t="shared" si="0"/>
        <v>-</v>
      </c>
    </row>
    <row r="28" spans="1:9" ht="15">
      <c r="A28" s="362" t="s">
        <v>478</v>
      </c>
      <c r="B28" s="634" t="s">
        <v>479</v>
      </c>
      <c r="C28" s="635"/>
      <c r="D28" s="358">
        <v>509</v>
      </c>
      <c r="E28" s="361">
        <v>0</v>
      </c>
      <c r="F28" s="361">
        <v>0</v>
      </c>
      <c r="G28" s="361">
        <v>0</v>
      </c>
      <c r="H28" s="361">
        <v>0</v>
      </c>
      <c r="I28" s="360" t="str">
        <f>IF(G28&gt;0,IF(H28/G28&gt;=100,"&gt;&gt;100",H28/G28*100),"-")</f>
        <v>-</v>
      </c>
    </row>
    <row r="29" spans="1:9" ht="15">
      <c r="A29" s="357" t="s">
        <v>480</v>
      </c>
      <c r="B29" s="634" t="s">
        <v>481</v>
      </c>
      <c r="C29" s="635"/>
      <c r="D29" s="358">
        <v>510</v>
      </c>
      <c r="E29" s="361">
        <v>0</v>
      </c>
      <c r="F29" s="361">
        <v>0</v>
      </c>
      <c r="G29" s="361">
        <v>0</v>
      </c>
      <c r="H29" s="361">
        <v>0</v>
      </c>
      <c r="I29" s="360" t="str">
        <f>IF(G29&gt;0,IF(H29/G29&gt;=100,"&gt;&gt;100",H29/G29*100),"-")</f>
        <v>-</v>
      </c>
    </row>
    <row r="30" spans="1:9" ht="15">
      <c r="A30" s="357" t="s">
        <v>482</v>
      </c>
      <c r="B30" s="634" t="s">
        <v>483</v>
      </c>
      <c r="C30" s="635"/>
      <c r="D30" s="358">
        <v>511</v>
      </c>
      <c r="E30" s="361">
        <v>0</v>
      </c>
      <c r="F30" s="361">
        <v>0</v>
      </c>
      <c r="G30" s="361">
        <v>0</v>
      </c>
      <c r="H30" s="361">
        <v>0</v>
      </c>
      <c r="I30" s="360" t="str">
        <f>IF(G30&gt;0,IF(H30/G30&gt;=100,"&gt;&gt;100",H30/G30*100),"-")</f>
        <v>-</v>
      </c>
    </row>
    <row r="31" spans="1:9" ht="15">
      <c r="A31" s="357" t="s">
        <v>484</v>
      </c>
      <c r="B31" s="634" t="s">
        <v>485</v>
      </c>
      <c r="C31" s="635"/>
      <c r="D31" s="358">
        <v>512</v>
      </c>
      <c r="E31" s="361">
        <v>0</v>
      </c>
      <c r="F31" s="361">
        <v>0</v>
      </c>
      <c r="G31" s="361">
        <v>0</v>
      </c>
      <c r="H31" s="361">
        <v>0</v>
      </c>
      <c r="I31" s="360" t="str">
        <f>IF(G31&gt;0,IF(H31/G31&gt;=100,"&gt;&gt;100",H31/G31*100),"-")</f>
        <v>-</v>
      </c>
    </row>
    <row r="32" spans="1:9" ht="15">
      <c r="A32" s="357" t="s">
        <v>486</v>
      </c>
      <c r="B32" s="634" t="s">
        <v>487</v>
      </c>
      <c r="C32" s="635"/>
      <c r="D32" s="358">
        <v>513</v>
      </c>
      <c r="E32" s="359">
        <f>SUM(E33:E34)</f>
        <v>0</v>
      </c>
      <c r="F32" s="359">
        <f>SUM(F33:F34)</f>
        <v>0</v>
      </c>
      <c r="G32" s="359">
        <f>SUM(G33:G34)</f>
        <v>0</v>
      </c>
      <c r="H32" s="359">
        <f>SUM(H33:H34)</f>
        <v>0</v>
      </c>
      <c r="I32" s="360" t="str">
        <f t="shared" si="0"/>
        <v>-</v>
      </c>
    </row>
    <row r="33" spans="1:9" ht="15">
      <c r="A33" s="357" t="s">
        <v>488</v>
      </c>
      <c r="B33" s="634" t="s">
        <v>489</v>
      </c>
      <c r="C33" s="635"/>
      <c r="D33" s="358">
        <v>514</v>
      </c>
      <c r="E33" s="361">
        <v>0</v>
      </c>
      <c r="F33" s="361">
        <v>0</v>
      </c>
      <c r="G33" s="361">
        <v>0</v>
      </c>
      <c r="H33" s="361">
        <v>0</v>
      </c>
      <c r="I33" s="360" t="str">
        <f t="shared" si="0"/>
        <v>-</v>
      </c>
    </row>
    <row r="34" spans="1:9" ht="15">
      <c r="A34" s="357" t="s">
        <v>490</v>
      </c>
      <c r="B34" s="634" t="s">
        <v>491</v>
      </c>
      <c r="C34" s="635"/>
      <c r="D34" s="358">
        <v>515</v>
      </c>
      <c r="E34" s="361">
        <v>0</v>
      </c>
      <c r="F34" s="361">
        <v>0</v>
      </c>
      <c r="G34" s="361">
        <v>0</v>
      </c>
      <c r="H34" s="361">
        <v>0</v>
      </c>
      <c r="I34" s="360" t="str">
        <f t="shared" si="0"/>
        <v>-</v>
      </c>
    </row>
    <row r="35" spans="1:9" ht="15">
      <c r="A35" s="357" t="s">
        <v>492</v>
      </c>
      <c r="B35" s="634" t="s">
        <v>493</v>
      </c>
      <c r="C35" s="635"/>
      <c r="D35" s="358">
        <v>516</v>
      </c>
      <c r="E35" s="361">
        <v>0</v>
      </c>
      <c r="F35" s="361">
        <v>0</v>
      </c>
      <c r="G35" s="361">
        <v>0</v>
      </c>
      <c r="H35" s="361">
        <v>0</v>
      </c>
      <c r="I35" s="360" t="str">
        <f t="shared" si="0"/>
        <v>-</v>
      </c>
    </row>
    <row r="36" spans="1:9" ht="15">
      <c r="A36" s="357" t="s">
        <v>494</v>
      </c>
      <c r="B36" s="634" t="s">
        <v>495</v>
      </c>
      <c r="C36" s="635"/>
      <c r="D36" s="358">
        <v>517</v>
      </c>
      <c r="E36" s="361">
        <v>0</v>
      </c>
      <c r="F36" s="361">
        <v>0</v>
      </c>
      <c r="G36" s="361">
        <v>0</v>
      </c>
      <c r="H36" s="361">
        <v>0</v>
      </c>
      <c r="I36" s="360" t="str">
        <f t="shared" si="0"/>
        <v>-</v>
      </c>
    </row>
    <row r="37" spans="1:9" ht="15">
      <c r="A37" s="357" t="s">
        <v>496</v>
      </c>
      <c r="B37" s="634" t="s">
        <v>497</v>
      </c>
      <c r="C37" s="635"/>
      <c r="D37" s="358">
        <v>518</v>
      </c>
      <c r="E37" s="359">
        <f>SUM(E38:E39)</f>
        <v>0</v>
      </c>
      <c r="F37" s="359">
        <f>SUM(F38:F39)</f>
        <v>0</v>
      </c>
      <c r="G37" s="359">
        <f>SUM(G38:G39)</f>
        <v>0</v>
      </c>
      <c r="H37" s="359">
        <f>SUM(H38:H39)</f>
        <v>0</v>
      </c>
      <c r="I37" s="360" t="str">
        <f t="shared" si="0"/>
        <v>-</v>
      </c>
    </row>
    <row r="38" spans="1:9" ht="15">
      <c r="A38" s="362" t="s">
        <v>498</v>
      </c>
      <c r="B38" s="634" t="s">
        <v>499</v>
      </c>
      <c r="C38" s="635"/>
      <c r="D38" s="358">
        <v>519</v>
      </c>
      <c r="E38" s="361">
        <v>0</v>
      </c>
      <c r="F38" s="361">
        <v>0</v>
      </c>
      <c r="G38" s="361">
        <v>0</v>
      </c>
      <c r="H38" s="361">
        <v>0</v>
      </c>
      <c r="I38" s="360" t="str">
        <f t="shared" si="0"/>
        <v>-</v>
      </c>
    </row>
    <row r="39" spans="1:9" ht="15">
      <c r="A39" s="357" t="s">
        <v>500</v>
      </c>
      <c r="B39" s="634" t="s">
        <v>501</v>
      </c>
      <c r="C39" s="635"/>
      <c r="D39" s="358">
        <v>520</v>
      </c>
      <c r="E39" s="361">
        <v>0</v>
      </c>
      <c r="F39" s="361">
        <v>0</v>
      </c>
      <c r="G39" s="361">
        <v>0</v>
      </c>
      <c r="H39" s="361">
        <v>0</v>
      </c>
      <c r="I39" s="360" t="str">
        <f t="shared" si="0"/>
        <v>-</v>
      </c>
    </row>
    <row r="40" spans="1:9" ht="15">
      <c r="A40" s="362" t="s">
        <v>502</v>
      </c>
      <c r="B40" s="634" t="s">
        <v>503</v>
      </c>
      <c r="C40" s="635"/>
      <c r="D40" s="358">
        <v>521</v>
      </c>
      <c r="E40" s="361">
        <v>0</v>
      </c>
      <c r="F40" s="361">
        <v>0</v>
      </c>
      <c r="G40" s="361">
        <v>0</v>
      </c>
      <c r="H40" s="361">
        <v>0</v>
      </c>
      <c r="I40" s="360" t="str">
        <f t="shared" si="0"/>
        <v>-</v>
      </c>
    </row>
    <row r="41" spans="1:9" ht="15">
      <c r="A41" s="357" t="s">
        <v>504</v>
      </c>
      <c r="B41" s="634" t="s">
        <v>505</v>
      </c>
      <c r="C41" s="635"/>
      <c r="D41" s="358">
        <v>522</v>
      </c>
      <c r="E41" s="361">
        <v>0</v>
      </c>
      <c r="F41" s="361">
        <v>0</v>
      </c>
      <c r="G41" s="361">
        <v>0</v>
      </c>
      <c r="H41" s="361">
        <v>0</v>
      </c>
      <c r="I41" s="360" t="str">
        <f t="shared" si="0"/>
        <v>-</v>
      </c>
    </row>
    <row r="42" spans="1:9" ht="15">
      <c r="A42" s="357" t="s">
        <v>506</v>
      </c>
      <c r="B42" s="634" t="s">
        <v>507</v>
      </c>
      <c r="C42" s="635"/>
      <c r="D42" s="358">
        <v>523</v>
      </c>
      <c r="E42" s="361">
        <v>0</v>
      </c>
      <c r="F42" s="361">
        <v>0</v>
      </c>
      <c r="G42" s="361">
        <v>0</v>
      </c>
      <c r="H42" s="361">
        <v>0</v>
      </c>
      <c r="I42" s="360" t="str">
        <f t="shared" si="0"/>
        <v>-</v>
      </c>
    </row>
    <row r="43" spans="1:9" ht="15">
      <c r="A43" s="357" t="s">
        <v>508</v>
      </c>
      <c r="B43" s="634" t="s">
        <v>509</v>
      </c>
      <c r="C43" s="635"/>
      <c r="D43" s="358">
        <v>524</v>
      </c>
      <c r="E43" s="361">
        <v>0</v>
      </c>
      <c r="F43" s="361">
        <v>0</v>
      </c>
      <c r="G43" s="361">
        <v>0</v>
      </c>
      <c r="H43" s="361">
        <v>0</v>
      </c>
      <c r="I43" s="360" t="str">
        <f t="shared" si="0"/>
        <v>-</v>
      </c>
    </row>
    <row r="44" spans="1:9" ht="15">
      <c r="A44" s="357" t="s">
        <v>510</v>
      </c>
      <c r="B44" s="634" t="s">
        <v>511</v>
      </c>
      <c r="C44" s="635"/>
      <c r="D44" s="358">
        <v>525</v>
      </c>
      <c r="E44" s="361">
        <v>0</v>
      </c>
      <c r="F44" s="361">
        <v>0</v>
      </c>
      <c r="G44" s="361">
        <v>0</v>
      </c>
      <c r="H44" s="361">
        <v>0</v>
      </c>
      <c r="I44" s="360" t="str">
        <f>IF(G44&gt;0,IF(H44/G44&gt;=100,"&gt;&gt;100",H44/G44*100),"-")</f>
        <v>-</v>
      </c>
    </row>
    <row r="45" spans="1:9" ht="15">
      <c r="A45" s="357" t="s">
        <v>512</v>
      </c>
      <c r="B45" s="634" t="s">
        <v>513</v>
      </c>
      <c r="C45" s="635"/>
      <c r="D45" s="358">
        <v>526</v>
      </c>
      <c r="E45" s="359">
        <f>E46+E49+E52+E55</f>
        <v>0</v>
      </c>
      <c r="F45" s="359">
        <f>F46+F49+F52+F55</f>
        <v>0</v>
      </c>
      <c r="G45" s="359">
        <f>G46+G49+G52+G55</f>
        <v>0</v>
      </c>
      <c r="H45" s="359">
        <f>H46+H49+H52+H55</f>
        <v>0</v>
      </c>
      <c r="I45" s="360" t="str">
        <f t="shared" si="0"/>
        <v>-</v>
      </c>
    </row>
    <row r="46" spans="1:9" ht="15">
      <c r="A46" s="357" t="s">
        <v>514</v>
      </c>
      <c r="B46" s="634" t="s">
        <v>515</v>
      </c>
      <c r="C46" s="635"/>
      <c r="D46" s="358">
        <v>527</v>
      </c>
      <c r="E46" s="359">
        <f>SUM(E47:E48)</f>
        <v>0</v>
      </c>
      <c r="F46" s="359">
        <f>SUM(F47:F48)</f>
        <v>0</v>
      </c>
      <c r="G46" s="359">
        <f>SUM(G47:G48)</f>
        <v>0</v>
      </c>
      <c r="H46" s="359">
        <f>SUM(H47:H48)</f>
        <v>0</v>
      </c>
      <c r="I46" s="360" t="str">
        <f t="shared" si="0"/>
        <v>-</v>
      </c>
    </row>
    <row r="47" spans="1:9" ht="15">
      <c r="A47" s="357" t="s">
        <v>516</v>
      </c>
      <c r="B47" s="634" t="s">
        <v>517</v>
      </c>
      <c r="C47" s="635"/>
      <c r="D47" s="358">
        <v>528</v>
      </c>
      <c r="E47" s="361">
        <v>0</v>
      </c>
      <c r="F47" s="361">
        <v>0</v>
      </c>
      <c r="G47" s="361">
        <v>0</v>
      </c>
      <c r="H47" s="361">
        <v>0</v>
      </c>
      <c r="I47" s="360" t="str">
        <f t="shared" si="0"/>
        <v>-</v>
      </c>
    </row>
    <row r="48" spans="1:9" ht="15">
      <c r="A48" s="357" t="s">
        <v>518</v>
      </c>
      <c r="B48" s="634" t="s">
        <v>519</v>
      </c>
      <c r="C48" s="635"/>
      <c r="D48" s="358">
        <v>529</v>
      </c>
      <c r="E48" s="361">
        <v>0</v>
      </c>
      <c r="F48" s="361">
        <v>0</v>
      </c>
      <c r="G48" s="361">
        <v>0</v>
      </c>
      <c r="H48" s="361">
        <v>0</v>
      </c>
      <c r="I48" s="360" t="str">
        <f t="shared" si="0"/>
        <v>-</v>
      </c>
    </row>
    <row r="49" spans="1:9" ht="15">
      <c r="A49" s="357" t="s">
        <v>520</v>
      </c>
      <c r="B49" s="634" t="s">
        <v>521</v>
      </c>
      <c r="C49" s="635"/>
      <c r="D49" s="358">
        <v>530</v>
      </c>
      <c r="E49" s="359">
        <f>SUM(E50:E51)</f>
        <v>0</v>
      </c>
      <c r="F49" s="359">
        <f>SUM(F50:F51)</f>
        <v>0</v>
      </c>
      <c r="G49" s="359">
        <f>SUM(G50:G51)</f>
        <v>0</v>
      </c>
      <c r="H49" s="359">
        <f>SUM(H50:H51)</f>
        <v>0</v>
      </c>
      <c r="I49" s="360" t="str">
        <f t="shared" si="0"/>
        <v>-</v>
      </c>
    </row>
    <row r="50" spans="1:9" ht="15">
      <c r="A50" s="357" t="s">
        <v>522</v>
      </c>
      <c r="B50" s="634" t="s">
        <v>523</v>
      </c>
      <c r="C50" s="635"/>
      <c r="D50" s="358">
        <v>531</v>
      </c>
      <c r="E50" s="361">
        <v>0</v>
      </c>
      <c r="F50" s="361">
        <v>0</v>
      </c>
      <c r="G50" s="361">
        <v>0</v>
      </c>
      <c r="H50" s="361">
        <v>0</v>
      </c>
      <c r="I50" s="360" t="str">
        <f t="shared" si="0"/>
        <v>-</v>
      </c>
    </row>
    <row r="51" spans="1:9" ht="15">
      <c r="A51" s="362" t="s">
        <v>524</v>
      </c>
      <c r="B51" s="634" t="s">
        <v>525</v>
      </c>
      <c r="C51" s="635"/>
      <c r="D51" s="358">
        <v>532</v>
      </c>
      <c r="E51" s="361">
        <v>0</v>
      </c>
      <c r="F51" s="361">
        <v>0</v>
      </c>
      <c r="G51" s="361">
        <v>0</v>
      </c>
      <c r="H51" s="361">
        <v>0</v>
      </c>
      <c r="I51" s="360" t="str">
        <f t="shared" si="0"/>
        <v>-</v>
      </c>
    </row>
    <row r="52" spans="1:9" ht="15">
      <c r="A52" s="357" t="s">
        <v>526</v>
      </c>
      <c r="B52" s="634" t="s">
        <v>527</v>
      </c>
      <c r="C52" s="635"/>
      <c r="D52" s="358">
        <v>533</v>
      </c>
      <c r="E52" s="359">
        <f>SUM(E53:E54)</f>
        <v>0</v>
      </c>
      <c r="F52" s="359">
        <f>SUM(F53:F54)</f>
        <v>0</v>
      </c>
      <c r="G52" s="359">
        <f>SUM(G53:G54)</f>
        <v>0</v>
      </c>
      <c r="H52" s="359">
        <f>SUM(H53:H54)</f>
        <v>0</v>
      </c>
      <c r="I52" s="360" t="str">
        <f t="shared" si="0"/>
        <v>-</v>
      </c>
    </row>
    <row r="53" spans="1:9" ht="15">
      <c r="A53" s="357" t="s">
        <v>528</v>
      </c>
      <c r="B53" s="634" t="s">
        <v>529</v>
      </c>
      <c r="C53" s="635"/>
      <c r="D53" s="358">
        <v>534</v>
      </c>
      <c r="E53" s="361">
        <v>0</v>
      </c>
      <c r="F53" s="361">
        <v>0</v>
      </c>
      <c r="G53" s="361">
        <v>0</v>
      </c>
      <c r="H53" s="361">
        <v>0</v>
      </c>
      <c r="I53" s="360" t="str">
        <f t="shared" si="0"/>
        <v>-</v>
      </c>
    </row>
    <row r="54" spans="1:9" ht="15">
      <c r="A54" s="357" t="s">
        <v>530</v>
      </c>
      <c r="B54" s="634" t="s">
        <v>531</v>
      </c>
      <c r="C54" s="635"/>
      <c r="D54" s="358">
        <v>535</v>
      </c>
      <c r="E54" s="361">
        <v>0</v>
      </c>
      <c r="F54" s="361">
        <v>0</v>
      </c>
      <c r="G54" s="361">
        <v>0</v>
      </c>
      <c r="H54" s="361">
        <v>0</v>
      </c>
      <c r="I54" s="360" t="str">
        <f t="shared" si="0"/>
        <v>-</v>
      </c>
    </row>
    <row r="55" spans="1:9" ht="15">
      <c r="A55" s="357" t="s">
        <v>532</v>
      </c>
      <c r="B55" s="634" t="s">
        <v>533</v>
      </c>
      <c r="C55" s="635"/>
      <c r="D55" s="358">
        <v>536</v>
      </c>
      <c r="E55" s="359">
        <f>SUM(E56:E57)</f>
        <v>0</v>
      </c>
      <c r="F55" s="359">
        <f>SUM(F56:F57)</f>
        <v>0</v>
      </c>
      <c r="G55" s="359">
        <f>SUM(G56:G57)</f>
        <v>0</v>
      </c>
      <c r="H55" s="359">
        <f>SUM(H56:H57)</f>
        <v>0</v>
      </c>
      <c r="I55" s="360" t="str">
        <f t="shared" si="0"/>
        <v>-</v>
      </c>
    </row>
    <row r="56" spans="1:9" ht="15">
      <c r="A56" s="357" t="s">
        <v>534</v>
      </c>
      <c r="B56" s="634" t="s">
        <v>535</v>
      </c>
      <c r="C56" s="635"/>
      <c r="D56" s="358">
        <v>537</v>
      </c>
      <c r="E56" s="361">
        <v>0</v>
      </c>
      <c r="F56" s="361">
        <v>0</v>
      </c>
      <c r="G56" s="361">
        <v>0</v>
      </c>
      <c r="H56" s="361">
        <v>0</v>
      </c>
      <c r="I56" s="360" t="str">
        <f t="shared" si="0"/>
        <v>-</v>
      </c>
    </row>
    <row r="57" spans="1:9" ht="15">
      <c r="A57" s="357" t="s">
        <v>536</v>
      </c>
      <c r="B57" s="634" t="s">
        <v>537</v>
      </c>
      <c r="C57" s="635"/>
      <c r="D57" s="358">
        <v>538</v>
      </c>
      <c r="E57" s="361">
        <v>0</v>
      </c>
      <c r="F57" s="361">
        <v>0</v>
      </c>
      <c r="G57" s="361">
        <v>0</v>
      </c>
      <c r="H57" s="361">
        <v>0</v>
      </c>
      <c r="I57" s="360" t="str">
        <f t="shared" si="0"/>
        <v>-</v>
      </c>
    </row>
    <row r="58" spans="1:9" ht="15">
      <c r="A58" s="357" t="s">
        <v>538</v>
      </c>
      <c r="B58" s="634" t="s">
        <v>539</v>
      </c>
      <c r="C58" s="635"/>
      <c r="D58" s="358">
        <v>539</v>
      </c>
      <c r="E58" s="359">
        <f>E59+E63+E65+E68</f>
        <v>0</v>
      </c>
      <c r="F58" s="359">
        <f>F59+F63+F65+F68</f>
        <v>0</v>
      </c>
      <c r="G58" s="359">
        <f>G59+G63+G65+G68</f>
        <v>0</v>
      </c>
      <c r="H58" s="359">
        <f>H59+H63+H65+H68</f>
        <v>0</v>
      </c>
      <c r="I58" s="360" t="str">
        <f t="shared" si="0"/>
        <v>-</v>
      </c>
    </row>
    <row r="59" spans="1:9" ht="15">
      <c r="A59" s="362" t="s">
        <v>540</v>
      </c>
      <c r="B59" s="634" t="s">
        <v>541</v>
      </c>
      <c r="C59" s="635"/>
      <c r="D59" s="358">
        <v>540</v>
      </c>
      <c r="E59" s="359">
        <f>E60</f>
        <v>0</v>
      </c>
      <c r="F59" s="359">
        <f>F60</f>
        <v>0</v>
      </c>
      <c r="G59" s="359">
        <f>G60</f>
        <v>0</v>
      </c>
      <c r="H59" s="359">
        <f>H60</f>
        <v>0</v>
      </c>
      <c r="I59" s="360" t="str">
        <f t="shared" si="0"/>
        <v>-</v>
      </c>
    </row>
    <row r="60" spans="1:9" ht="15">
      <c r="A60" s="357" t="s">
        <v>542</v>
      </c>
      <c r="B60" s="634" t="s">
        <v>543</v>
      </c>
      <c r="C60" s="635"/>
      <c r="D60" s="358">
        <v>541</v>
      </c>
      <c r="E60" s="361">
        <v>0</v>
      </c>
      <c r="F60" s="361">
        <v>0</v>
      </c>
      <c r="G60" s="361">
        <v>0</v>
      </c>
      <c r="H60" s="361">
        <v>0</v>
      </c>
      <c r="I60" s="360" t="str">
        <f t="shared" si="0"/>
        <v>-</v>
      </c>
    </row>
    <row r="61" spans="1:9" ht="15">
      <c r="A61" s="357" t="s">
        <v>544</v>
      </c>
      <c r="B61" s="634" t="s">
        <v>545</v>
      </c>
      <c r="C61" s="635"/>
      <c r="D61" s="358">
        <v>542</v>
      </c>
      <c r="E61" s="361">
        <v>0</v>
      </c>
      <c r="F61" s="361">
        <v>0</v>
      </c>
      <c r="G61" s="361">
        <v>0</v>
      </c>
      <c r="H61" s="361">
        <v>0</v>
      </c>
      <c r="I61" s="360" t="str">
        <f>IF(G61&gt;0,IF(H61/G61&gt;=100,"&gt;&gt;100",H61/G61*100),"-")</f>
        <v>-</v>
      </c>
    </row>
    <row r="62" spans="1:9" ht="15">
      <c r="A62" s="357" t="s">
        <v>546</v>
      </c>
      <c r="B62" s="634" t="s">
        <v>547</v>
      </c>
      <c r="C62" s="635"/>
      <c r="D62" s="358">
        <v>543</v>
      </c>
      <c r="E62" s="361">
        <v>0</v>
      </c>
      <c r="F62" s="361">
        <v>0</v>
      </c>
      <c r="G62" s="361">
        <v>0</v>
      </c>
      <c r="H62" s="361">
        <v>0</v>
      </c>
      <c r="I62" s="360" t="str">
        <f>IF(G62&gt;0,IF(H62/G62&gt;=100,"&gt;&gt;100",H62/G62*100),"-")</f>
        <v>-</v>
      </c>
    </row>
    <row r="63" spans="1:9" ht="15">
      <c r="A63" s="357" t="s">
        <v>548</v>
      </c>
      <c r="B63" s="634" t="s">
        <v>549</v>
      </c>
      <c r="C63" s="635"/>
      <c r="D63" s="358">
        <v>544</v>
      </c>
      <c r="E63" s="359">
        <f>E64</f>
        <v>0</v>
      </c>
      <c r="F63" s="359">
        <f>F64</f>
        <v>0</v>
      </c>
      <c r="G63" s="359">
        <f>G64</f>
        <v>0</v>
      </c>
      <c r="H63" s="359">
        <f>H64</f>
        <v>0</v>
      </c>
      <c r="I63" s="360" t="str">
        <f t="shared" si="0"/>
        <v>-</v>
      </c>
    </row>
    <row r="64" spans="1:9" ht="15">
      <c r="A64" s="357" t="s">
        <v>550</v>
      </c>
      <c r="B64" s="634" t="s">
        <v>551</v>
      </c>
      <c r="C64" s="635"/>
      <c r="D64" s="358">
        <v>545</v>
      </c>
      <c r="E64" s="361">
        <v>0</v>
      </c>
      <c r="F64" s="361">
        <v>0</v>
      </c>
      <c r="G64" s="361">
        <v>0</v>
      </c>
      <c r="H64" s="361">
        <v>0</v>
      </c>
      <c r="I64" s="360" t="str">
        <f t="shared" si="0"/>
        <v>-</v>
      </c>
    </row>
    <row r="65" spans="1:9" ht="15">
      <c r="A65" s="357" t="s">
        <v>552</v>
      </c>
      <c r="B65" s="634" t="s">
        <v>553</v>
      </c>
      <c r="C65" s="635"/>
      <c r="D65" s="358">
        <v>546</v>
      </c>
      <c r="E65" s="359">
        <f>SUM(E66:E67)</f>
        <v>0</v>
      </c>
      <c r="F65" s="359">
        <f>SUM(F66:F67)</f>
        <v>0</v>
      </c>
      <c r="G65" s="359">
        <f>SUM(G66:G67)</f>
        <v>0</v>
      </c>
      <c r="H65" s="359">
        <f>SUM(H66:H67)</f>
        <v>0</v>
      </c>
      <c r="I65" s="360" t="str">
        <f t="shared" si="0"/>
        <v>-</v>
      </c>
    </row>
    <row r="66" spans="1:9" ht="15">
      <c r="A66" s="357" t="s">
        <v>554</v>
      </c>
      <c r="B66" s="634" t="s">
        <v>555</v>
      </c>
      <c r="C66" s="635"/>
      <c r="D66" s="358">
        <v>547</v>
      </c>
      <c r="E66" s="361">
        <v>0</v>
      </c>
      <c r="F66" s="361">
        <v>0</v>
      </c>
      <c r="G66" s="361">
        <v>0</v>
      </c>
      <c r="H66" s="361">
        <v>0</v>
      </c>
      <c r="I66" s="360" t="str">
        <f t="shared" si="0"/>
        <v>-</v>
      </c>
    </row>
    <row r="67" spans="1:9" ht="15">
      <c r="A67" s="357" t="s">
        <v>556</v>
      </c>
      <c r="B67" s="634" t="s">
        <v>557</v>
      </c>
      <c r="C67" s="635"/>
      <c r="D67" s="358">
        <v>548</v>
      </c>
      <c r="E67" s="361">
        <v>0</v>
      </c>
      <c r="F67" s="361">
        <v>0</v>
      </c>
      <c r="G67" s="361">
        <v>0</v>
      </c>
      <c r="H67" s="361">
        <v>0</v>
      </c>
      <c r="I67" s="360" t="str">
        <f t="shared" si="0"/>
        <v>-</v>
      </c>
    </row>
    <row r="68" spans="1:9" ht="15">
      <c r="A68" s="357" t="s">
        <v>558</v>
      </c>
      <c r="B68" s="634" t="s">
        <v>559</v>
      </c>
      <c r="C68" s="635"/>
      <c r="D68" s="358">
        <v>549</v>
      </c>
      <c r="E68" s="359">
        <f>SUM(E69:E70)</f>
        <v>0</v>
      </c>
      <c r="F68" s="359">
        <f>SUM(F69:F70)</f>
        <v>0</v>
      </c>
      <c r="G68" s="359">
        <f>SUM(G69:G70)</f>
        <v>0</v>
      </c>
      <c r="H68" s="359">
        <f>SUM(H69:H70)</f>
        <v>0</v>
      </c>
      <c r="I68" s="360" t="str">
        <f t="shared" si="0"/>
        <v>-</v>
      </c>
    </row>
    <row r="69" spans="1:9" ht="15">
      <c r="A69" s="357" t="s">
        <v>560</v>
      </c>
      <c r="B69" s="634" t="s">
        <v>561</v>
      </c>
      <c r="C69" s="635"/>
      <c r="D69" s="358">
        <v>550</v>
      </c>
      <c r="E69" s="361">
        <v>0</v>
      </c>
      <c r="F69" s="361">
        <v>0</v>
      </c>
      <c r="G69" s="361">
        <v>0</v>
      </c>
      <c r="H69" s="361">
        <v>0</v>
      </c>
      <c r="I69" s="360" t="str">
        <f t="shared" si="0"/>
        <v>-</v>
      </c>
    </row>
    <row r="70" spans="1:9" ht="15">
      <c r="A70" s="357" t="s">
        <v>562</v>
      </c>
      <c r="B70" s="634" t="s">
        <v>563</v>
      </c>
      <c r="C70" s="635"/>
      <c r="D70" s="358">
        <v>551</v>
      </c>
      <c r="E70" s="361">
        <v>0</v>
      </c>
      <c r="F70" s="361">
        <v>0</v>
      </c>
      <c r="G70" s="361">
        <v>0</v>
      </c>
      <c r="H70" s="361">
        <v>0</v>
      </c>
      <c r="I70" s="360" t="str">
        <f t="shared" si="0"/>
        <v>-</v>
      </c>
    </row>
    <row r="71" spans="1:9" ht="15">
      <c r="A71" s="357" t="s">
        <v>564</v>
      </c>
      <c r="B71" s="634" t="s">
        <v>565</v>
      </c>
      <c r="C71" s="635"/>
      <c r="D71" s="358">
        <v>552</v>
      </c>
      <c r="E71" s="359">
        <v>0</v>
      </c>
      <c r="F71" s="359">
        <v>0</v>
      </c>
      <c r="G71" s="359">
        <v>0</v>
      </c>
      <c r="H71" s="359">
        <v>0</v>
      </c>
      <c r="I71" s="360" t="str">
        <f t="shared" si="0"/>
        <v>-</v>
      </c>
    </row>
    <row r="72" spans="1:9" ht="15">
      <c r="A72" s="362" t="s">
        <v>566</v>
      </c>
      <c r="B72" s="634" t="s">
        <v>567</v>
      </c>
      <c r="C72" s="635"/>
      <c r="D72" s="358">
        <v>553</v>
      </c>
      <c r="E72" s="359">
        <f>SUM(E73:E75)</f>
        <v>0</v>
      </c>
      <c r="F72" s="359">
        <f>SUM(F73:F75)</f>
        <v>0</v>
      </c>
      <c r="G72" s="359">
        <f>SUM(G73:G75)</f>
        <v>0</v>
      </c>
      <c r="H72" s="359">
        <f>SUM(H73:H75)</f>
        <v>0</v>
      </c>
      <c r="I72" s="360" t="str">
        <f t="shared" si="0"/>
        <v>-</v>
      </c>
    </row>
    <row r="73" spans="1:9" ht="15">
      <c r="A73" s="357" t="s">
        <v>568</v>
      </c>
      <c r="B73" s="634" t="s">
        <v>569</v>
      </c>
      <c r="C73" s="635"/>
      <c r="D73" s="358">
        <v>554</v>
      </c>
      <c r="E73" s="361">
        <v>0</v>
      </c>
      <c r="F73" s="361">
        <v>0</v>
      </c>
      <c r="G73" s="361">
        <v>0</v>
      </c>
      <c r="H73" s="361">
        <v>0</v>
      </c>
      <c r="I73" s="360" t="str">
        <f aca="true" t="shared" si="1" ref="I73:I112">IF(G73&gt;0,IF(H73/G73&gt;=100,"&gt;&gt;100",H73/G73*100),"-")</f>
        <v>-</v>
      </c>
    </row>
    <row r="74" spans="1:9" ht="15">
      <c r="A74" s="357" t="s">
        <v>570</v>
      </c>
      <c r="B74" s="634" t="s">
        <v>571</v>
      </c>
      <c r="C74" s="635"/>
      <c r="D74" s="358">
        <v>555</v>
      </c>
      <c r="E74" s="361">
        <v>0</v>
      </c>
      <c r="F74" s="361">
        <v>0</v>
      </c>
      <c r="G74" s="361">
        <v>0</v>
      </c>
      <c r="H74" s="361">
        <v>0</v>
      </c>
      <c r="I74" s="360" t="str">
        <f t="shared" si="1"/>
        <v>-</v>
      </c>
    </row>
    <row r="75" spans="1:9" ht="15">
      <c r="A75" s="357" t="s">
        <v>572</v>
      </c>
      <c r="B75" s="634" t="s">
        <v>573</v>
      </c>
      <c r="C75" s="635"/>
      <c r="D75" s="358">
        <v>556</v>
      </c>
      <c r="E75" s="361">
        <v>0</v>
      </c>
      <c r="F75" s="361">
        <v>0</v>
      </c>
      <c r="G75" s="361">
        <v>0</v>
      </c>
      <c r="H75" s="361">
        <v>0</v>
      </c>
      <c r="I75" s="360" t="str">
        <f t="shared" si="1"/>
        <v>-</v>
      </c>
    </row>
    <row r="76" spans="1:9" ht="15">
      <c r="A76" s="357" t="s">
        <v>574</v>
      </c>
      <c r="B76" s="634" t="s">
        <v>575</v>
      </c>
      <c r="C76" s="635"/>
      <c r="D76" s="358">
        <v>557</v>
      </c>
      <c r="E76" s="361">
        <v>0</v>
      </c>
      <c r="F76" s="361">
        <v>0</v>
      </c>
      <c r="G76" s="361">
        <v>0</v>
      </c>
      <c r="H76" s="361">
        <v>0</v>
      </c>
      <c r="I76" s="360" t="str">
        <f>IF(G76&gt;0,IF(H76/G76&gt;=100,"&gt;&gt;100",H76/G76*100),"-")</f>
        <v>-</v>
      </c>
    </row>
    <row r="77" spans="1:9" ht="15">
      <c r="A77" s="357" t="s">
        <v>576</v>
      </c>
      <c r="B77" s="634" t="s">
        <v>577</v>
      </c>
      <c r="C77" s="635"/>
      <c r="D77" s="358">
        <v>558</v>
      </c>
      <c r="E77" s="359">
        <f>E78</f>
        <v>0</v>
      </c>
      <c r="F77" s="359">
        <f>F78</f>
        <v>0</v>
      </c>
      <c r="G77" s="359">
        <f>G78</f>
        <v>0</v>
      </c>
      <c r="H77" s="359">
        <f>H78</f>
        <v>0</v>
      </c>
      <c r="I77" s="360" t="str">
        <f t="shared" si="1"/>
        <v>-</v>
      </c>
    </row>
    <row r="78" spans="1:9" ht="15">
      <c r="A78" s="357" t="s">
        <v>578</v>
      </c>
      <c r="B78" s="634" t="s">
        <v>579</v>
      </c>
      <c r="C78" s="635"/>
      <c r="D78" s="358">
        <v>559</v>
      </c>
      <c r="E78" s="361">
        <v>0</v>
      </c>
      <c r="F78" s="361">
        <v>0</v>
      </c>
      <c r="G78" s="361">
        <v>0</v>
      </c>
      <c r="H78" s="361">
        <v>0</v>
      </c>
      <c r="I78" s="360" t="str">
        <f t="shared" si="1"/>
        <v>-</v>
      </c>
    </row>
    <row r="79" spans="1:9" ht="15">
      <c r="A79" s="357" t="s">
        <v>580</v>
      </c>
      <c r="B79" s="634" t="s">
        <v>581</v>
      </c>
      <c r="C79" s="635"/>
      <c r="D79" s="358">
        <v>560</v>
      </c>
      <c r="E79" s="361">
        <v>0</v>
      </c>
      <c r="F79" s="361">
        <v>0</v>
      </c>
      <c r="G79" s="361">
        <v>0</v>
      </c>
      <c r="H79" s="361">
        <v>0</v>
      </c>
      <c r="I79" s="360" t="str">
        <f>IF(G79&gt;0,IF(H79/G79&gt;=100,"&gt;&gt;100",H79/G79*100),"-")</f>
        <v>-</v>
      </c>
    </row>
    <row r="80" spans="1:9" ht="15">
      <c r="A80" s="357" t="s">
        <v>582</v>
      </c>
      <c r="B80" s="634" t="s">
        <v>583</v>
      </c>
      <c r="C80" s="635"/>
      <c r="D80" s="358">
        <v>561</v>
      </c>
      <c r="E80" s="361">
        <v>0</v>
      </c>
      <c r="F80" s="361">
        <v>0</v>
      </c>
      <c r="G80" s="361">
        <v>0</v>
      </c>
      <c r="H80" s="361">
        <v>0</v>
      </c>
      <c r="I80" s="360" t="str">
        <f>IF(G80&gt;0,IF(H80/G80&gt;=100,"&gt;&gt;100",H80/G80*100),"-")</f>
        <v>-</v>
      </c>
    </row>
    <row r="81" spans="1:9" ht="15">
      <c r="A81" s="357" t="s">
        <v>584</v>
      </c>
      <c r="B81" s="634" t="s">
        <v>585</v>
      </c>
      <c r="C81" s="635"/>
      <c r="D81" s="358">
        <v>562</v>
      </c>
      <c r="E81" s="359">
        <f>E82</f>
        <v>0</v>
      </c>
      <c r="F81" s="359">
        <f>F82</f>
        <v>0</v>
      </c>
      <c r="G81" s="359">
        <f>G82</f>
        <v>0</v>
      </c>
      <c r="H81" s="359">
        <f>H82</f>
        <v>0</v>
      </c>
      <c r="I81" s="360" t="str">
        <f t="shared" si="1"/>
        <v>-</v>
      </c>
    </row>
    <row r="82" spans="1:9" ht="15">
      <c r="A82" s="357" t="s">
        <v>586</v>
      </c>
      <c r="B82" s="634" t="s">
        <v>587</v>
      </c>
      <c r="C82" s="635"/>
      <c r="D82" s="358">
        <v>563</v>
      </c>
      <c r="E82" s="361">
        <v>0</v>
      </c>
      <c r="F82" s="361">
        <v>0</v>
      </c>
      <c r="G82" s="361">
        <v>0</v>
      </c>
      <c r="H82" s="361">
        <v>0</v>
      </c>
      <c r="I82" s="360" t="str">
        <f t="shared" si="1"/>
        <v>-</v>
      </c>
    </row>
    <row r="83" spans="1:9" ht="15">
      <c r="A83" s="362" t="s">
        <v>588</v>
      </c>
      <c r="B83" s="634" t="s">
        <v>589</v>
      </c>
      <c r="C83" s="635"/>
      <c r="D83" s="358">
        <v>564</v>
      </c>
      <c r="E83" s="359">
        <f>SUM(E84:E85)</f>
        <v>0</v>
      </c>
      <c r="F83" s="359">
        <v>0</v>
      </c>
      <c r="G83" s="359">
        <v>0</v>
      </c>
      <c r="H83" s="359">
        <v>0</v>
      </c>
      <c r="I83" s="360" t="str">
        <f t="shared" si="1"/>
        <v>-</v>
      </c>
    </row>
    <row r="84" spans="1:9" ht="15">
      <c r="A84" s="357" t="s">
        <v>590</v>
      </c>
      <c r="B84" s="634" t="s">
        <v>591</v>
      </c>
      <c r="C84" s="635"/>
      <c r="D84" s="358">
        <v>565</v>
      </c>
      <c r="E84" s="361">
        <v>0</v>
      </c>
      <c r="F84" s="361">
        <v>0</v>
      </c>
      <c r="G84" s="361">
        <v>0</v>
      </c>
      <c r="H84" s="361">
        <v>0</v>
      </c>
      <c r="I84" s="360" t="str">
        <f t="shared" si="1"/>
        <v>-</v>
      </c>
    </row>
    <row r="85" spans="1:9" ht="15">
      <c r="A85" s="357" t="s">
        <v>592</v>
      </c>
      <c r="B85" s="634" t="s">
        <v>593</v>
      </c>
      <c r="C85" s="635"/>
      <c r="D85" s="358">
        <v>566</v>
      </c>
      <c r="E85" s="361">
        <v>0</v>
      </c>
      <c r="F85" s="361">
        <v>0</v>
      </c>
      <c r="G85" s="361">
        <v>0</v>
      </c>
      <c r="H85" s="361">
        <v>0</v>
      </c>
      <c r="I85" s="360" t="str">
        <f t="shared" si="1"/>
        <v>-</v>
      </c>
    </row>
    <row r="86" spans="1:9" ht="15">
      <c r="A86" s="357" t="s">
        <v>594</v>
      </c>
      <c r="B86" s="634" t="s">
        <v>595</v>
      </c>
      <c r="C86" s="635"/>
      <c r="D86" s="358">
        <v>567</v>
      </c>
      <c r="E86" s="361">
        <v>0</v>
      </c>
      <c r="F86" s="361">
        <v>0</v>
      </c>
      <c r="G86" s="361">
        <v>0</v>
      </c>
      <c r="H86" s="361">
        <v>0</v>
      </c>
      <c r="I86" s="360" t="str">
        <f>IF(G86&gt;0,IF(H86/G86&gt;=100,"&gt;&gt;100",H86/G86*100),"-")</f>
        <v>-</v>
      </c>
    </row>
    <row r="87" spans="1:9" ht="15">
      <c r="A87" s="357" t="s">
        <v>596</v>
      </c>
      <c r="B87" s="634" t="s">
        <v>597</v>
      </c>
      <c r="C87" s="635"/>
      <c r="D87" s="358">
        <v>568</v>
      </c>
      <c r="E87" s="361">
        <v>0</v>
      </c>
      <c r="F87" s="361">
        <v>0</v>
      </c>
      <c r="G87" s="361">
        <v>0</v>
      </c>
      <c r="H87" s="361">
        <v>0</v>
      </c>
      <c r="I87" s="360" t="str">
        <f>IF(G87&gt;0,IF(H87/G87&gt;=100,"&gt;&gt;100",H87/G87*100),"-")</f>
        <v>-</v>
      </c>
    </row>
    <row r="88" spans="1:9" ht="15">
      <c r="A88" s="357" t="s">
        <v>598</v>
      </c>
      <c r="B88" s="634" t="s">
        <v>599</v>
      </c>
      <c r="C88" s="635"/>
      <c r="D88" s="358">
        <v>569</v>
      </c>
      <c r="E88" s="361">
        <v>0</v>
      </c>
      <c r="F88" s="361">
        <v>0</v>
      </c>
      <c r="G88" s="361">
        <v>0</v>
      </c>
      <c r="H88" s="361">
        <v>0</v>
      </c>
      <c r="I88" s="360" t="str">
        <f>IF(G88&gt;0,IF(H88/G88&gt;=100,"&gt;&gt;100",H88/G88*100),"-")</f>
        <v>-</v>
      </c>
    </row>
    <row r="89" spans="1:9" ht="15">
      <c r="A89" s="357" t="s">
        <v>600</v>
      </c>
      <c r="B89" s="634" t="s">
        <v>601</v>
      </c>
      <c r="C89" s="635"/>
      <c r="D89" s="358">
        <v>570</v>
      </c>
      <c r="E89" s="361">
        <v>0</v>
      </c>
      <c r="F89" s="361">
        <v>0</v>
      </c>
      <c r="G89" s="361">
        <v>0</v>
      </c>
      <c r="H89" s="361">
        <v>0</v>
      </c>
      <c r="I89" s="360" t="str">
        <f>IF(G89&gt;0,IF(H89/G89&gt;=100,"&gt;&gt;100",H89/G89*100),"-")</f>
        <v>-</v>
      </c>
    </row>
    <row r="90" spans="1:9" ht="15">
      <c r="A90" s="357" t="s">
        <v>602</v>
      </c>
      <c r="B90" s="634" t="s">
        <v>603</v>
      </c>
      <c r="C90" s="635"/>
      <c r="D90" s="358">
        <v>571</v>
      </c>
      <c r="E90" s="359">
        <f>SUM(E91:E92)</f>
        <v>0</v>
      </c>
      <c r="F90" s="359">
        <f>SUM(F91:F92)</f>
        <v>0</v>
      </c>
      <c r="G90" s="359">
        <f>SUM(G91:G92)</f>
        <v>0</v>
      </c>
      <c r="H90" s="359">
        <f>SUM(H91:H92)</f>
        <v>0</v>
      </c>
      <c r="I90" s="360" t="str">
        <f t="shared" si="1"/>
        <v>-</v>
      </c>
    </row>
    <row r="91" spans="1:9" ht="15">
      <c r="A91" s="357" t="s">
        <v>604</v>
      </c>
      <c r="B91" s="634" t="s">
        <v>605</v>
      </c>
      <c r="C91" s="635"/>
      <c r="D91" s="358">
        <v>572</v>
      </c>
      <c r="E91" s="361">
        <v>0</v>
      </c>
      <c r="F91" s="361">
        <v>0</v>
      </c>
      <c r="G91" s="361">
        <v>0</v>
      </c>
      <c r="H91" s="361">
        <v>0</v>
      </c>
      <c r="I91" s="360" t="str">
        <f t="shared" si="1"/>
        <v>-</v>
      </c>
    </row>
    <row r="92" spans="1:9" ht="15">
      <c r="A92" s="357" t="s">
        <v>606</v>
      </c>
      <c r="B92" s="634" t="s">
        <v>607</v>
      </c>
      <c r="C92" s="635"/>
      <c r="D92" s="358">
        <v>573</v>
      </c>
      <c r="E92" s="361">
        <v>0</v>
      </c>
      <c r="F92" s="361">
        <v>0</v>
      </c>
      <c r="G92" s="361">
        <v>0</v>
      </c>
      <c r="H92" s="361">
        <v>0</v>
      </c>
      <c r="I92" s="360" t="str">
        <f t="shared" si="1"/>
        <v>-</v>
      </c>
    </row>
    <row r="93" spans="1:9" ht="15">
      <c r="A93" s="357" t="s">
        <v>608</v>
      </c>
      <c r="B93" s="634" t="s">
        <v>609</v>
      </c>
      <c r="C93" s="635"/>
      <c r="D93" s="358">
        <v>574</v>
      </c>
      <c r="E93" s="361">
        <v>0</v>
      </c>
      <c r="F93" s="361">
        <v>0</v>
      </c>
      <c r="G93" s="361">
        <v>0</v>
      </c>
      <c r="H93" s="361">
        <v>0</v>
      </c>
      <c r="I93" s="360" t="str">
        <f t="shared" si="1"/>
        <v>-</v>
      </c>
    </row>
    <row r="94" spans="1:9" ht="15">
      <c r="A94" s="357" t="s">
        <v>610</v>
      </c>
      <c r="B94" s="634" t="s">
        <v>611</v>
      </c>
      <c r="C94" s="635"/>
      <c r="D94" s="358">
        <v>575</v>
      </c>
      <c r="E94" s="361">
        <v>0</v>
      </c>
      <c r="F94" s="361">
        <v>0</v>
      </c>
      <c r="G94" s="361">
        <v>0</v>
      </c>
      <c r="H94" s="361">
        <v>0</v>
      </c>
      <c r="I94" s="360" t="str">
        <f t="shared" si="1"/>
        <v>-</v>
      </c>
    </row>
    <row r="95" spans="1:9" ht="15">
      <c r="A95" s="357" t="s">
        <v>612</v>
      </c>
      <c r="B95" s="634" t="s">
        <v>613</v>
      </c>
      <c r="C95" s="635"/>
      <c r="D95" s="358">
        <v>576</v>
      </c>
      <c r="E95" s="359">
        <f>SUM(E96:E97)</f>
        <v>0</v>
      </c>
      <c r="F95" s="359">
        <f>SUM(F96:F97)</f>
        <v>0</v>
      </c>
      <c r="G95" s="359">
        <f>SUM(G96:G97)</f>
        <v>0</v>
      </c>
      <c r="H95" s="359">
        <f>SUM(H96:H97)</f>
        <v>0</v>
      </c>
      <c r="I95" s="360" t="str">
        <f t="shared" si="1"/>
        <v>-</v>
      </c>
    </row>
    <row r="96" spans="1:9" ht="15">
      <c r="A96" s="357" t="s">
        <v>614</v>
      </c>
      <c r="B96" s="634" t="s">
        <v>615</v>
      </c>
      <c r="C96" s="635"/>
      <c r="D96" s="358">
        <v>577</v>
      </c>
      <c r="E96" s="361">
        <v>0</v>
      </c>
      <c r="F96" s="361">
        <v>0</v>
      </c>
      <c r="G96" s="361">
        <v>0</v>
      </c>
      <c r="H96" s="361">
        <v>0</v>
      </c>
      <c r="I96" s="360" t="str">
        <f t="shared" si="1"/>
        <v>-</v>
      </c>
    </row>
    <row r="97" spans="1:9" ht="15">
      <c r="A97" s="357" t="s">
        <v>616</v>
      </c>
      <c r="B97" s="634" t="s">
        <v>617</v>
      </c>
      <c r="C97" s="635"/>
      <c r="D97" s="358">
        <v>578</v>
      </c>
      <c r="E97" s="361">
        <v>0</v>
      </c>
      <c r="F97" s="361">
        <v>0</v>
      </c>
      <c r="G97" s="361">
        <v>0</v>
      </c>
      <c r="H97" s="361">
        <v>0</v>
      </c>
      <c r="I97" s="360" t="str">
        <f t="shared" si="1"/>
        <v>-</v>
      </c>
    </row>
    <row r="98" spans="1:9" ht="15">
      <c r="A98" s="357" t="s">
        <v>618</v>
      </c>
      <c r="B98" s="634" t="s">
        <v>619</v>
      </c>
      <c r="C98" s="635"/>
      <c r="D98" s="358">
        <v>579</v>
      </c>
      <c r="E98" s="361">
        <v>0</v>
      </c>
      <c r="F98" s="361">
        <v>0</v>
      </c>
      <c r="G98" s="361">
        <v>0</v>
      </c>
      <c r="H98" s="361">
        <v>0</v>
      </c>
      <c r="I98" s="360" t="str">
        <f t="shared" si="1"/>
        <v>-</v>
      </c>
    </row>
    <row r="99" spans="1:9" ht="15">
      <c r="A99" s="357" t="s">
        <v>620</v>
      </c>
      <c r="B99" s="634" t="s">
        <v>621</v>
      </c>
      <c r="C99" s="635"/>
      <c r="D99" s="358">
        <v>580</v>
      </c>
      <c r="E99" s="361">
        <v>0</v>
      </c>
      <c r="F99" s="361">
        <v>0</v>
      </c>
      <c r="G99" s="361">
        <v>0</v>
      </c>
      <c r="H99" s="361">
        <v>0</v>
      </c>
      <c r="I99" s="360" t="str">
        <f t="shared" si="1"/>
        <v>-</v>
      </c>
    </row>
    <row r="100" spans="1:9" ht="15">
      <c r="A100" s="357" t="s">
        <v>622</v>
      </c>
      <c r="B100" s="634" t="s">
        <v>623</v>
      </c>
      <c r="C100" s="635"/>
      <c r="D100" s="358">
        <v>581</v>
      </c>
      <c r="E100" s="361">
        <v>0</v>
      </c>
      <c r="F100" s="361">
        <v>0</v>
      </c>
      <c r="G100" s="361">
        <v>0</v>
      </c>
      <c r="H100" s="361">
        <v>0</v>
      </c>
      <c r="I100" s="360" t="str">
        <f t="shared" si="1"/>
        <v>-</v>
      </c>
    </row>
    <row r="101" spans="1:9" ht="15">
      <c r="A101" s="357" t="s">
        <v>624</v>
      </c>
      <c r="B101" s="634" t="s">
        <v>625</v>
      </c>
      <c r="C101" s="635"/>
      <c r="D101" s="358">
        <v>582</v>
      </c>
      <c r="E101" s="361">
        <v>0</v>
      </c>
      <c r="F101" s="361">
        <v>0</v>
      </c>
      <c r="G101" s="361">
        <v>0</v>
      </c>
      <c r="H101" s="361">
        <v>0</v>
      </c>
      <c r="I101" s="360" t="str">
        <f t="shared" si="1"/>
        <v>-</v>
      </c>
    </row>
    <row r="102" spans="1:9" ht="15">
      <c r="A102" s="357" t="s">
        <v>626</v>
      </c>
      <c r="B102" s="634" t="s">
        <v>627</v>
      </c>
      <c r="C102" s="635"/>
      <c r="D102" s="358">
        <v>583</v>
      </c>
      <c r="E102" s="361">
        <v>0</v>
      </c>
      <c r="F102" s="361">
        <v>0</v>
      </c>
      <c r="G102" s="361">
        <v>0</v>
      </c>
      <c r="H102" s="361">
        <v>0</v>
      </c>
      <c r="I102" s="360" t="str">
        <f t="shared" si="1"/>
        <v>-</v>
      </c>
    </row>
    <row r="103" spans="1:9" ht="15">
      <c r="A103" s="357" t="s">
        <v>628</v>
      </c>
      <c r="B103" s="634" t="s">
        <v>629</v>
      </c>
      <c r="C103" s="635"/>
      <c r="D103" s="358">
        <v>584</v>
      </c>
      <c r="E103" s="359">
        <f>E104+E107+E110</f>
        <v>0</v>
      </c>
      <c r="F103" s="359">
        <f>F104+F107+F110</f>
        <v>0</v>
      </c>
      <c r="G103" s="359">
        <f>G104+G107+G110</f>
        <v>0</v>
      </c>
      <c r="H103" s="359">
        <f>H104+H107+H110</f>
        <v>0</v>
      </c>
      <c r="I103" s="360" t="str">
        <f t="shared" si="1"/>
        <v>-</v>
      </c>
    </row>
    <row r="104" spans="1:9" ht="15">
      <c r="A104" s="357" t="s">
        <v>630</v>
      </c>
      <c r="B104" s="634" t="s">
        <v>631</v>
      </c>
      <c r="C104" s="635"/>
      <c r="D104" s="358">
        <v>585</v>
      </c>
      <c r="E104" s="359">
        <f>SUM(E105:E106)</f>
        <v>0</v>
      </c>
      <c r="F104" s="359">
        <f>SUM(F105:F106)</f>
        <v>0</v>
      </c>
      <c r="G104" s="359">
        <f>SUM(G105:G106)</f>
        <v>0</v>
      </c>
      <c r="H104" s="359">
        <f>SUM(H105:H106)</f>
        <v>0</v>
      </c>
      <c r="I104" s="360" t="str">
        <f t="shared" si="1"/>
        <v>-</v>
      </c>
    </row>
    <row r="105" spans="1:9" ht="15">
      <c r="A105" s="357" t="s">
        <v>632</v>
      </c>
      <c r="B105" s="634" t="s">
        <v>633</v>
      </c>
      <c r="C105" s="635"/>
      <c r="D105" s="358">
        <v>586</v>
      </c>
      <c r="E105" s="361">
        <v>0</v>
      </c>
      <c r="F105" s="361">
        <v>0</v>
      </c>
      <c r="G105" s="361">
        <v>0</v>
      </c>
      <c r="H105" s="361">
        <v>0</v>
      </c>
      <c r="I105" s="360" t="str">
        <f t="shared" si="1"/>
        <v>-</v>
      </c>
    </row>
    <row r="106" spans="1:9" ht="15">
      <c r="A106" s="357" t="s">
        <v>634</v>
      </c>
      <c r="B106" s="634" t="s">
        <v>635</v>
      </c>
      <c r="C106" s="635"/>
      <c r="D106" s="358">
        <v>587</v>
      </c>
      <c r="E106" s="361">
        <v>0</v>
      </c>
      <c r="F106" s="361">
        <v>0</v>
      </c>
      <c r="G106" s="361">
        <v>0</v>
      </c>
      <c r="H106" s="361">
        <v>0</v>
      </c>
      <c r="I106" s="360" t="str">
        <f t="shared" si="1"/>
        <v>-</v>
      </c>
    </row>
    <row r="107" spans="1:9" ht="15">
      <c r="A107" s="357" t="s">
        <v>636</v>
      </c>
      <c r="B107" s="634" t="s">
        <v>637</v>
      </c>
      <c r="C107" s="635"/>
      <c r="D107" s="358">
        <v>588</v>
      </c>
      <c r="E107" s="359">
        <f>SUM(E108:E109)</f>
        <v>0</v>
      </c>
      <c r="F107" s="359">
        <f>SUM(F108:F109)</f>
        <v>0</v>
      </c>
      <c r="G107" s="359">
        <f>SUM(G108:G109)</f>
        <v>0</v>
      </c>
      <c r="H107" s="359">
        <f>SUM(H108:H109)</f>
        <v>0</v>
      </c>
      <c r="I107" s="360" t="str">
        <f t="shared" si="1"/>
        <v>-</v>
      </c>
    </row>
    <row r="108" spans="1:9" ht="15">
      <c r="A108" s="362" t="s">
        <v>638</v>
      </c>
      <c r="B108" s="634" t="s">
        <v>639</v>
      </c>
      <c r="C108" s="635"/>
      <c r="D108" s="358">
        <v>589</v>
      </c>
      <c r="E108" s="361">
        <v>0</v>
      </c>
      <c r="F108" s="361">
        <v>0</v>
      </c>
      <c r="G108" s="361">
        <v>0</v>
      </c>
      <c r="H108" s="361">
        <v>0</v>
      </c>
      <c r="I108" s="360" t="str">
        <f t="shared" si="1"/>
        <v>-</v>
      </c>
    </row>
    <row r="109" spans="1:9" ht="15">
      <c r="A109" s="357" t="s">
        <v>640</v>
      </c>
      <c r="B109" s="634" t="s">
        <v>641</v>
      </c>
      <c r="C109" s="635"/>
      <c r="D109" s="358">
        <v>590</v>
      </c>
      <c r="E109" s="361">
        <v>0</v>
      </c>
      <c r="F109" s="361">
        <v>0</v>
      </c>
      <c r="G109" s="361">
        <v>0</v>
      </c>
      <c r="H109" s="361">
        <v>0</v>
      </c>
      <c r="I109" s="360" t="str">
        <f t="shared" si="1"/>
        <v>-</v>
      </c>
    </row>
    <row r="110" spans="1:9" ht="15">
      <c r="A110" s="357" t="s">
        <v>642</v>
      </c>
      <c r="B110" s="634" t="s">
        <v>643</v>
      </c>
      <c r="C110" s="635"/>
      <c r="D110" s="358">
        <v>591</v>
      </c>
      <c r="E110" s="359">
        <f>SUM(E111:E112)</f>
        <v>0</v>
      </c>
      <c r="F110" s="359">
        <f>SUM(F111:F112)</f>
        <v>0</v>
      </c>
      <c r="G110" s="359">
        <f>SUM(G111:G112)</f>
        <v>0</v>
      </c>
      <c r="H110" s="359">
        <f>SUM(H111:H112)</f>
        <v>0</v>
      </c>
      <c r="I110" s="360" t="str">
        <f t="shared" si="1"/>
        <v>-</v>
      </c>
    </row>
    <row r="111" spans="1:9" ht="15">
      <c r="A111" s="357" t="s">
        <v>644</v>
      </c>
      <c r="B111" s="634" t="s">
        <v>645</v>
      </c>
      <c r="C111" s="635"/>
      <c r="D111" s="358">
        <v>592</v>
      </c>
      <c r="E111" s="361">
        <v>0</v>
      </c>
      <c r="F111" s="361">
        <v>0</v>
      </c>
      <c r="G111" s="361">
        <v>0</v>
      </c>
      <c r="H111" s="361">
        <v>0</v>
      </c>
      <c r="I111" s="360" t="str">
        <f t="shared" si="1"/>
        <v>-</v>
      </c>
    </row>
    <row r="112" spans="1:9" ht="15">
      <c r="A112" s="363" t="s">
        <v>646</v>
      </c>
      <c r="B112" s="636" t="s">
        <v>647</v>
      </c>
      <c r="C112" s="637"/>
      <c r="D112" s="364">
        <v>593</v>
      </c>
      <c r="E112" s="365">
        <v>0</v>
      </c>
      <c r="F112" s="365">
        <v>0</v>
      </c>
      <c r="G112" s="365">
        <v>0</v>
      </c>
      <c r="H112" s="365">
        <v>0</v>
      </c>
      <c r="I112" s="366" t="str">
        <f t="shared" si="1"/>
        <v>-</v>
      </c>
    </row>
    <row r="113" spans="1:9" ht="15.75">
      <c r="A113" s="630"/>
      <c r="B113" s="630"/>
      <c r="C113" s="630"/>
      <c r="D113" s="630"/>
      <c r="E113" s="630"/>
      <c r="F113" s="630"/>
      <c r="G113" s="630"/>
      <c r="H113" s="630"/>
      <c r="I113" s="631"/>
    </row>
    <row r="114" spans="1:9" ht="15">
      <c r="A114" s="367"/>
      <c r="B114" s="632" t="s">
        <v>648</v>
      </c>
      <c r="C114" s="633"/>
      <c r="D114" s="633"/>
      <c r="E114" s="633"/>
      <c r="F114" s="368"/>
      <c r="G114" s="369"/>
      <c r="H114" s="369"/>
      <c r="I114" s="370"/>
    </row>
  </sheetData>
  <sheetProtection/>
  <mergeCells count="110">
    <mergeCell ref="A4:I4"/>
    <mergeCell ref="B6:C6"/>
    <mergeCell ref="B7:C7"/>
    <mergeCell ref="A8:I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A113:I113"/>
    <mergeCell ref="B114:E114"/>
    <mergeCell ref="B107:C107"/>
    <mergeCell ref="B108:C108"/>
    <mergeCell ref="B109:C109"/>
    <mergeCell ref="B110:C110"/>
    <mergeCell ref="B111:C111"/>
    <mergeCell ref="B112:C112"/>
  </mergeCells>
  <conditionalFormatting sqref="G111:G112 G17:G18 G12:G15 G24 G20:G22 G26:G31 G47:G48 G50:G51 G53:G54 G56:G57 G38:G44 G64 G66:G67 G69:G70 G60:G62 G73:G76 G82 G96:G102 G78:G80 G105:G106 G108:G109 G33:G36 G91:G94 G84:G89">
    <cfRule type="expression" priority="1" dxfId="0" stopIfTrue="1">
      <formula>OR(AND(F12&lt;&gt;G12,#REF!="2003-12"),G12&gt;F12)</formula>
    </cfRule>
  </conditionalFormatting>
  <dataValidations count="3">
    <dataValidation type="whole" operator="greaterThanOrEqual" allowBlank="1" showErrorMessage="1" errorTitle="Neispravan iznos" error="Vrijednost mora biti cjelobrojna numerička veća ili jednaka nuli" sqref="H9:H112 E9:E112">
      <formula1>0</formula1>
    </dataValidation>
    <dataValidation type="whole" operator="greaterThanOrEqual" allowBlank="1" showErrorMessage="1" errorTitle="Neispravan iznos" error="Vrijednost mora biti pozitivna i cjelobrojna" sqref="G114:H114">
      <formula1>0</formula1>
    </dataValidation>
    <dataValidation type="whole" operator="lessThanOrEqual" allowBlank="1" showErrorMessage="1" errorTitle="Nedozvoljen unos" error="Planirano za razdoblje mora biti manje ili jednako planiranom na godišnjoj razini, ako je razina godišnja obje kolone plana moraju biti identične, unesite prvo plan za godinu pa tek onda plan za razdoblje" sqref="G111:G112 G17:G18 G12:G15 G24 G20:G22 G26:G31 G47:G48 G50:G51 G53:G54 G56:G57 G38:G44 G64 G66:G67 G69:G70 G60:G62 G73:G76 G82 G96:G102 G78:G80 G105:G106 G108:G109 G33:G36 G91:G94 G84:G89">
      <formula1>F111</formula1>
    </dataValidation>
  </dataValidation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11"/>
  <sheetViews>
    <sheetView zoomScalePageLayoutView="0" workbookViewId="0" topLeftCell="A1">
      <selection activeCell="A1" sqref="A1:C3"/>
    </sheetView>
  </sheetViews>
  <sheetFormatPr defaultColWidth="9.140625" defaultRowHeight="15"/>
  <cols>
    <col min="1" max="1" width="6.57421875" style="0" customWidth="1"/>
    <col min="2" max="3" width="14.28125" style="0" customWidth="1"/>
    <col min="4" max="4" width="15.8515625" style="0" customWidth="1"/>
    <col min="5" max="5" width="15.140625" style="0" customWidth="1"/>
    <col min="6" max="6" width="15.57421875" style="0" customWidth="1"/>
    <col min="7" max="7" width="8.7109375" style="0" customWidth="1"/>
    <col min="8" max="8" width="8.8515625" style="0" customWidth="1"/>
    <col min="9" max="9" width="9.28125" style="0" customWidth="1"/>
    <col min="10" max="10" width="11.7109375" style="0" customWidth="1"/>
    <col min="11" max="11" width="10.00390625" style="0" customWidth="1"/>
  </cols>
  <sheetData>
    <row r="1" ht="15">
      <c r="A1" s="435" t="s">
        <v>720</v>
      </c>
    </row>
    <row r="2" ht="15">
      <c r="A2" s="435" t="s">
        <v>721</v>
      </c>
    </row>
    <row r="3" ht="15">
      <c r="A3" s="435" t="s">
        <v>722</v>
      </c>
    </row>
    <row r="4" spans="1:11" ht="15">
      <c r="A4" s="485"/>
      <c r="B4" s="486"/>
      <c r="C4" s="582" t="s">
        <v>665</v>
      </c>
      <c r="D4" s="582"/>
      <c r="E4" s="582"/>
      <c r="F4" s="582"/>
      <c r="G4" s="582"/>
      <c r="H4" s="582"/>
      <c r="I4" s="582"/>
      <c r="J4" s="486"/>
      <c r="K4" s="487"/>
    </row>
    <row r="5" spans="1:11" ht="15">
      <c r="A5" s="499"/>
      <c r="B5" s="10"/>
      <c r="C5" s="574" t="s">
        <v>666</v>
      </c>
      <c r="D5" s="574"/>
      <c r="E5" s="574"/>
      <c r="F5" s="574"/>
      <c r="G5" s="574"/>
      <c r="H5" s="574"/>
      <c r="I5" s="574"/>
      <c r="J5" s="10"/>
      <c r="K5" s="500"/>
    </row>
    <row r="6" spans="1:11" ht="15">
      <c r="A6" s="499"/>
      <c r="B6" s="10"/>
      <c r="C6" s="574" t="s">
        <v>667</v>
      </c>
      <c r="D6" s="574"/>
      <c r="E6" s="574"/>
      <c r="F6" s="574"/>
      <c r="G6" s="574"/>
      <c r="H6" s="574"/>
      <c r="I6" s="574"/>
      <c r="J6" s="10"/>
      <c r="K6" s="500"/>
    </row>
    <row r="7" spans="1:11" ht="15">
      <c r="A7" s="488"/>
      <c r="B7" s="489"/>
      <c r="C7" s="489"/>
      <c r="D7" s="489"/>
      <c r="E7" s="489"/>
      <c r="F7" s="489"/>
      <c r="G7" s="489"/>
      <c r="H7" s="489"/>
      <c r="I7" s="489"/>
      <c r="J7" s="489"/>
      <c r="K7" s="490"/>
    </row>
    <row r="8" spans="1:15" ht="76.5" customHeight="1">
      <c r="A8" s="373" t="s">
        <v>650</v>
      </c>
      <c r="B8" s="373" t="s">
        <v>660</v>
      </c>
      <c r="C8" s="373" t="s">
        <v>651</v>
      </c>
      <c r="D8" s="373" t="s">
        <v>652</v>
      </c>
      <c r="E8" s="373" t="s">
        <v>653</v>
      </c>
      <c r="F8" s="373" t="s">
        <v>654</v>
      </c>
      <c r="G8" s="373" t="s">
        <v>655</v>
      </c>
      <c r="H8" s="373" t="s">
        <v>656</v>
      </c>
      <c r="I8" s="373" t="s">
        <v>657</v>
      </c>
      <c r="J8" s="373" t="s">
        <v>658</v>
      </c>
      <c r="K8" s="373" t="s">
        <v>659</v>
      </c>
      <c r="L8" s="371"/>
      <c r="M8" s="371"/>
      <c r="N8" s="143"/>
      <c r="O8" s="143"/>
    </row>
    <row r="9" spans="1:11" ht="21.75" customHeight="1">
      <c r="A9" s="372" t="s">
        <v>661</v>
      </c>
      <c r="B9" s="51" t="s">
        <v>662</v>
      </c>
      <c r="C9" s="51" t="s">
        <v>663</v>
      </c>
      <c r="D9" s="51" t="s">
        <v>663</v>
      </c>
      <c r="E9" s="51" t="s">
        <v>663</v>
      </c>
      <c r="F9" s="51" t="s">
        <v>663</v>
      </c>
      <c r="G9" s="51" t="s">
        <v>663</v>
      </c>
      <c r="H9" s="51" t="s">
        <v>664</v>
      </c>
      <c r="I9" s="51" t="s">
        <v>663</v>
      </c>
      <c r="J9" s="51" t="s">
        <v>664</v>
      </c>
      <c r="K9" s="51" t="s">
        <v>663</v>
      </c>
    </row>
    <row r="11" ht="15">
      <c r="A11" t="s">
        <v>668</v>
      </c>
    </row>
  </sheetData>
  <sheetProtection/>
  <mergeCells count="3">
    <mergeCell ref="C4:I4"/>
    <mergeCell ref="C5:I5"/>
    <mergeCell ref="C6:I6"/>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9"/>
  <sheetViews>
    <sheetView zoomScalePageLayoutView="0" workbookViewId="0" topLeftCell="A1">
      <selection activeCell="O26" sqref="O26"/>
    </sheetView>
  </sheetViews>
  <sheetFormatPr defaultColWidth="9.140625" defaultRowHeight="15"/>
  <cols>
    <col min="1" max="1" width="12.8515625" style="0" customWidth="1"/>
    <col min="3" max="3" width="13.140625" style="0" customWidth="1"/>
    <col min="4" max="4" width="10.8515625" style="0" customWidth="1"/>
    <col min="5" max="6" width="9.140625" style="0" customWidth="1"/>
    <col min="8" max="8" width="9.140625" style="0" customWidth="1"/>
  </cols>
  <sheetData>
    <row r="1" spans="1:3" ht="15">
      <c r="A1" s="435" t="s">
        <v>720</v>
      </c>
      <c r="B1" s="435"/>
      <c r="C1" s="435"/>
    </row>
    <row r="2" spans="1:3" ht="15">
      <c r="A2" s="435" t="s">
        <v>721</v>
      </c>
      <c r="B2" s="435"/>
      <c r="C2" s="435"/>
    </row>
    <row r="3" spans="1:3" ht="15">
      <c r="A3" s="435" t="s">
        <v>722</v>
      </c>
      <c r="B3" s="435"/>
      <c r="C3" s="435"/>
    </row>
    <row r="4" spans="1:9" ht="15.75">
      <c r="A4" s="638" t="s">
        <v>735</v>
      </c>
      <c r="B4" s="639"/>
      <c r="C4" s="639"/>
      <c r="D4" s="639"/>
      <c r="E4" s="639"/>
      <c r="F4" s="639"/>
      <c r="G4" s="639"/>
      <c r="H4" s="639"/>
      <c r="I4" s="640"/>
    </row>
    <row r="5" spans="1:9" ht="15.75">
      <c r="A5" s="508"/>
      <c r="B5" s="509"/>
      <c r="C5" s="509"/>
      <c r="D5" s="509"/>
      <c r="E5" s="509"/>
      <c r="F5" s="509"/>
      <c r="G5" s="509"/>
      <c r="H5" s="509"/>
      <c r="I5" s="510"/>
    </row>
    <row r="6" spans="1:9" ht="63.75">
      <c r="A6" s="511" t="s">
        <v>432</v>
      </c>
      <c r="B6" s="648" t="s">
        <v>433</v>
      </c>
      <c r="C6" s="649"/>
      <c r="D6" s="512" t="s">
        <v>434</v>
      </c>
      <c r="E6" s="513" t="s">
        <v>736</v>
      </c>
      <c r="F6" s="513" t="s">
        <v>436</v>
      </c>
      <c r="G6" s="513" t="s">
        <v>737</v>
      </c>
      <c r="H6" s="513" t="s">
        <v>438</v>
      </c>
      <c r="I6" s="514" t="s">
        <v>738</v>
      </c>
    </row>
    <row r="7" spans="1:9" ht="15">
      <c r="A7" s="354">
        <v>1</v>
      </c>
      <c r="B7" s="643">
        <v>2</v>
      </c>
      <c r="C7" s="644"/>
      <c r="D7" s="354">
        <v>3</v>
      </c>
      <c r="E7" s="355">
        <v>4</v>
      </c>
      <c r="F7" s="355">
        <v>5</v>
      </c>
      <c r="G7" s="355">
        <v>6</v>
      </c>
      <c r="H7" s="355">
        <v>7</v>
      </c>
      <c r="I7" s="356">
        <v>8</v>
      </c>
    </row>
    <row r="8" spans="1:9" ht="15.75">
      <c r="A8" s="645" t="s">
        <v>739</v>
      </c>
      <c r="B8" s="646"/>
      <c r="C8" s="646"/>
      <c r="D8" s="646"/>
      <c r="E8" s="646"/>
      <c r="F8" s="646"/>
      <c r="G8" s="646"/>
      <c r="H8" s="646"/>
      <c r="I8" s="647"/>
    </row>
    <row r="9" spans="1:9" ht="28.5" customHeight="1">
      <c r="A9" s="515" t="s">
        <v>740</v>
      </c>
      <c r="B9" s="650" t="s">
        <v>741</v>
      </c>
      <c r="C9" s="651"/>
      <c r="D9" s="516">
        <v>1</v>
      </c>
      <c r="E9" s="517">
        <v>20000</v>
      </c>
      <c r="F9" s="517">
        <v>20000</v>
      </c>
      <c r="G9" s="517">
        <v>20000</v>
      </c>
      <c r="H9" s="517">
        <v>0</v>
      </c>
      <c r="I9" s="518">
        <f>IF(G9&gt;0,IF(H9/G9&gt;=100,"&gt;&gt;100",H9/G9*100),"-")</f>
        <v>0</v>
      </c>
    </row>
  </sheetData>
  <sheetProtection/>
  <mergeCells count="5">
    <mergeCell ref="A4:I4"/>
    <mergeCell ref="B6:C6"/>
    <mergeCell ref="B7:C7"/>
    <mergeCell ref="A8:I8"/>
    <mergeCell ref="B9:C9"/>
  </mergeCells>
  <conditionalFormatting sqref="G9">
    <cfRule type="expression" priority="1" dxfId="0" stopIfTrue="1">
      <formula>OR(AND(F9&lt;&gt;G9,#REF!="2003-12"),G9&gt;F9)</formula>
    </cfRule>
  </conditionalFormatting>
  <dataValidations count="2">
    <dataValidation type="whole" operator="greaterThanOrEqual" allowBlank="1" showErrorMessage="1" errorTitle="Nedozvoljen unos" error="Podatak mora biti pozitivan i cjelobrojan, u slučaju da je nula upišite nulu." sqref="H9 E9:F9">
      <formula1>0</formula1>
    </dataValidation>
    <dataValidation type="whole" operator="lessThanOrEqual" allowBlank="1" showErrorMessage="1" errorTitle="Nedozvoljen unos" error="Planirano za razdoblje mora biti manje ili jednako planiranom na godišnjoj razini, ako je razina godišnja obje kolone plana moraju biti identične, unesite prvo plan za godinu pa tek onda plan za razdoblje" sqref="G9">
      <formula1>F9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Windows User</cp:lastModifiedBy>
  <cp:lastPrinted>2020-05-21T08:32:52Z</cp:lastPrinted>
  <dcterms:created xsi:type="dcterms:W3CDTF">2010-12-07T11:15:26Z</dcterms:created>
  <dcterms:modified xsi:type="dcterms:W3CDTF">2020-06-03T08:15:21Z</dcterms:modified>
  <cp:category/>
  <cp:version/>
  <cp:contentType/>
  <cp:contentStatus/>
</cp:coreProperties>
</file>